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omments6.xml" ContentType="application/vnd.openxmlformats-officedocument.spreadsheetml.comment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mene\Desktop\2020\TRIMESTRALES\Cuenta Pública\"/>
    </mc:Choice>
  </mc:AlternateContent>
  <bookViews>
    <workbookView xWindow="0" yWindow="0" windowWidth="25200" windowHeight="11685" tabRatio="898" firstSheet="28" activeTab="39"/>
  </bookViews>
  <sheets>
    <sheet name="Lista  FORMATOS  " sheetId="68" r:id="rId1"/>
    <sheet name="CPCA-I-01" sheetId="2" r:id="rId2"/>
    <sheet name="CPCA-I-02" sheetId="51" r:id="rId3"/>
    <sheet name="CPCA-I-03" sheetId="1" r:id="rId4"/>
    <sheet name="CPCA-I-04" sheetId="80" r:id="rId5"/>
    <sheet name="CPCA-I-05" sheetId="74" r:id="rId6"/>
    <sheet name="CPCA-I-06" sheetId="23" r:id="rId7"/>
    <sheet name="CPCA-I-07" sheetId="6" r:id="rId8"/>
    <sheet name="CPCA-I-08" sheetId="75" r:id="rId9"/>
    <sheet name="CPCA-I-09 f2" sheetId="52" r:id="rId10"/>
    <sheet name="CPCA-I-10 f3" sheetId="53" r:id="rId11"/>
    <sheet name="CPCA-I-11" sheetId="26" r:id="rId12"/>
    <sheet name="CPCA-I-12 (NOTAS)" sheetId="13" r:id="rId13"/>
    <sheet name="CPCA-II-01" sheetId="67" r:id="rId14"/>
    <sheet name="CPCA-II-02 f5" sheetId="55" r:id="rId15"/>
    <sheet name="CPCA-II-03" sheetId="21" r:id="rId16"/>
    <sheet name="CPCA II-04" sheetId="70" r:id="rId17"/>
    <sheet name="CPCA-II-05 f6a" sheetId="71" r:id="rId18"/>
    <sheet name="CPCA-II-06" sheetId="37" r:id="rId19"/>
    <sheet name="CPCA-II-07" sheetId="38" r:id="rId20"/>
    <sheet name="CPCA-II-08" sheetId="61" r:id="rId21"/>
    <sheet name="CPCA-II-09" sheetId="44" r:id="rId22"/>
    <sheet name="CPCA-II-10" sheetId="45" r:id="rId23"/>
    <sheet name="CPCA-II-11" sheetId="72" r:id="rId24"/>
    <sheet name="CPCA-II-12" sheetId="62" r:id="rId25"/>
    <sheet name="CPCA-II-13" sheetId="50" r:id="rId26"/>
    <sheet name="CPCA-II-14 f6d" sheetId="65" r:id="rId27"/>
    <sheet name="CPCA-II-15" sheetId="24" r:id="rId28"/>
    <sheet name="CPCA-II-16" sheetId="16" r:id="rId29"/>
    <sheet name="CPCA-II-17" sheetId="19" r:id="rId30"/>
    <sheet name="CPCA-III-01" sheetId="42" r:id="rId31"/>
    <sheet name="CPCA-III-03" sheetId="32" r:id="rId32"/>
    <sheet name="CPCA-III-04" sheetId="87" r:id="rId33"/>
    <sheet name="CPCA-III-05" sheetId="88" r:id="rId34"/>
    <sheet name="CPCA-IV-01" sheetId="20" r:id="rId35"/>
    <sheet name="CPCA-IV-02 f4" sheetId="54" r:id="rId36"/>
    <sheet name="CPCA-IV-03" sheetId="27" r:id="rId37"/>
    <sheet name="CPCA-IV-04" sheetId="28" r:id="rId38"/>
    <sheet name="CPCA-IV-05" sheetId="95" r:id="rId39"/>
    <sheet name="CPCA-IV-06 FORMULADO" sheetId="92" r:id="rId40"/>
    <sheet name="CPCA-IV-06" sheetId="90" r:id="rId41"/>
    <sheet name="ANEXO A" sheetId="86" r:id="rId42"/>
    <sheet name="ANEXO B" sheetId="85" r:id="rId43"/>
    <sheet name="ANEXO C" sheetId="84" r:id="rId44"/>
    <sheet name="ANEXO3" sheetId="93" r:id="rId45"/>
  </sheets>
  <externalReferences>
    <externalReference r:id="rId46"/>
    <externalReference r:id="rId47"/>
    <externalReference r:id="rId48"/>
    <externalReference r:id="rId49"/>
  </externalReferences>
  <definedNames>
    <definedName name="_xlnm._FilterDatabase" localSheetId="1" hidden="1">'CPCA-I-01'!#REF!</definedName>
    <definedName name="_ftn1" localSheetId="3">'CPCA-I-03'!#REF!</definedName>
    <definedName name="_ftn1" localSheetId="40">'CPCA-IV-06'!$A$53</definedName>
    <definedName name="_ftn1" localSheetId="39">'CPCA-IV-06 FORMULADO'!$A$43</definedName>
    <definedName name="_ftn2" localSheetId="40">'CPCA-IV-06'!#REF!</definedName>
    <definedName name="_ftn2" localSheetId="39">'CPCA-IV-06 FORMULADO'!#REF!</definedName>
    <definedName name="_ftnref1" localSheetId="3">'CPCA-I-03'!#REF!</definedName>
    <definedName name="_ftnref1" localSheetId="40">'CPCA-IV-06'!$C$28</definedName>
    <definedName name="_ftnref1" localSheetId="39">'CPCA-IV-06 FORMULADO'!#REF!</definedName>
    <definedName name="_ftnref2" localSheetId="40">'CPCA-IV-06'!$C$76</definedName>
    <definedName name="_ftnref2" localSheetId="39">'CPCA-IV-06 FORMULADO'!#REF!</definedName>
    <definedName name="_Toc478717399" localSheetId="0">'Lista  FORMATOS  '!#REF!</definedName>
    <definedName name="_xlnm.Print_Area" localSheetId="42">'ANEXO B'!$A$1:$E$80</definedName>
    <definedName name="_xlnm.Print_Area" localSheetId="1">'CPCA-I-01'!$A$1:$G$57</definedName>
    <definedName name="_xlnm.Print_Area" localSheetId="2">'CPCA-I-02'!$A$1:$G$76</definedName>
    <definedName name="_xlnm.Print_Area" localSheetId="3">'CPCA-I-03'!$A$1:$D$69</definedName>
    <definedName name="_xlnm.Print_Area" localSheetId="4">'CPCA-I-04'!$A$1:$F$46</definedName>
    <definedName name="_xlnm.Print_Area" localSheetId="6">'CPCA-I-06'!$A$1:$D$70</definedName>
    <definedName name="_xlnm.Print_Area" localSheetId="7">'CPCA-I-07'!$A$1:$G$33</definedName>
    <definedName name="_xlnm.Print_Area" localSheetId="8">'CPCA-I-08'!$A$1:$F$47</definedName>
    <definedName name="_xlnm.Print_Area" localSheetId="9">'CPCA-I-09 f2'!$A$1:$I$42</definedName>
    <definedName name="_xlnm.Print_Area" localSheetId="11">'CPCA-I-11'!$A$1:$I$50</definedName>
    <definedName name="_xlnm.Print_Area" localSheetId="12">'CPCA-I-12 (NOTAS)'!$A$1:$J$49</definedName>
    <definedName name="_xlnm.Print_Area" localSheetId="13">'CPCA-II-01'!$A$1:$H$52</definedName>
    <definedName name="_xlnm.Print_Area" localSheetId="14">'CPCA-II-02 f5'!$A$1:$I$86</definedName>
    <definedName name="_xlnm.Print_Area" localSheetId="15">'CPCA-II-03'!$A$1:$D$34</definedName>
    <definedName name="_xlnm.Print_Area" localSheetId="17">'CPCA-II-05 f6a'!$A$1:$H$164</definedName>
    <definedName name="_xlnm.Print_Area" localSheetId="18">'CPCA-II-06'!$A$1:$G$25</definedName>
    <definedName name="_xlnm.Print_Area" localSheetId="19">'CPCA-II-07'!$A$1:$G$36</definedName>
    <definedName name="_xlnm.Print_Area" localSheetId="20">'CPCA-II-08'!$A$1:$G$40</definedName>
    <definedName name="_xlnm.Print_Area" localSheetId="21">'CPCA-II-09'!$A$1:$G$20</definedName>
    <definedName name="_xlnm.Print_Area" localSheetId="22">'CPCA-II-10'!$A$1:$G$26</definedName>
    <definedName name="_xlnm.Print_Area" localSheetId="23">'CPCA-II-11'!$A$1:$G$47</definedName>
    <definedName name="_xlnm.Print_Area" localSheetId="24">'CPCA-II-12'!$A$1:$H$85</definedName>
    <definedName name="_xlnm.Print_Area" localSheetId="25">'CPCA-II-13'!$A$1:$I$218</definedName>
    <definedName name="_xlnm.Print_Area" localSheetId="26">'CPCA-II-14 f6d'!$A$1:$G$38</definedName>
    <definedName name="_xlnm.Print_Area" localSheetId="27">'CPCA-II-15'!$A$1:$C$46</definedName>
    <definedName name="_xlnm.Print_Area" localSheetId="28">'CPCA-II-16'!$A$1:$E$36</definedName>
    <definedName name="_xlnm.Print_Area" localSheetId="29">'CPCA-II-17'!$A$1:$D$37</definedName>
    <definedName name="_xlnm.Print_Area" localSheetId="30">'CPCA-III-01'!$A$1:$G$44</definedName>
    <definedName name="_xlnm.Print_Area" localSheetId="31">'CPCA-III-03'!$A$1:$E$43</definedName>
    <definedName name="_xlnm.Print_Area" localSheetId="33">'CPCA-III-05'!$A$1:$K$16</definedName>
    <definedName name="_xlnm.Print_Area" localSheetId="34">'CPCA-IV-01'!$A$1:$E$31</definedName>
    <definedName name="_xlnm.Print_Area" localSheetId="35">'CPCA-IV-02 f4'!$A$1:$E$92</definedName>
    <definedName name="_xlnm.Print_Area" localSheetId="36">'CPCA-IV-03'!$A$1:$D$28</definedName>
    <definedName name="_xlnm.Print_Area" localSheetId="37">'CPCA-IV-04'!$A$1:$D$559</definedName>
    <definedName name="_xlnm.Print_Area" localSheetId="38">'CPCA-IV-05'!$A$1:$E$36</definedName>
    <definedName name="_xlnm.Print_Area" localSheetId="0">'Lista  FORMATOS  '!$A$1:$C$60</definedName>
    <definedName name="_xlnm.Database" localSheetId="42">#REF!</definedName>
    <definedName name="_xlnm.Database" localSheetId="11">#REF!</definedName>
    <definedName name="_xlnm.Database" localSheetId="13">#REF!</definedName>
    <definedName name="_xlnm.Database" localSheetId="15">#REF!</definedName>
    <definedName name="_xlnm.Database" localSheetId="18">#REF!</definedName>
    <definedName name="_xlnm.Database" localSheetId="19">#REF!</definedName>
    <definedName name="_xlnm.Database" localSheetId="25">#REF!</definedName>
    <definedName name="_xlnm.Database" localSheetId="27">#REF!</definedName>
    <definedName name="_xlnm.Database" localSheetId="29">#REF!</definedName>
    <definedName name="_xlnm.Database" localSheetId="31">#REF!</definedName>
    <definedName name="_xlnm.Database" localSheetId="33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>#REF!</definedName>
    <definedName name="OLE_LINK1" localSheetId="41">'ANEXO A'!#REF!</definedName>
    <definedName name="ppto" localSheetId="38">[1]Hoja2!$B$3:$M$95</definedName>
    <definedName name="ppto">[2]Hoja2!$B$3:$M$95</definedName>
    <definedName name="qw" localSheetId="42">#REF!</definedName>
    <definedName name="qw" localSheetId="25">#REF!</definedName>
    <definedName name="qw" localSheetId="33">#REF!</definedName>
    <definedName name="qw" localSheetId="38">#REF!</definedName>
    <definedName name="qw">#REF!</definedName>
    <definedName name="_xlnm.Print_Titles" localSheetId="2">'CPCA-I-02'!$5:$5</definedName>
    <definedName name="_xlnm.Print_Titles" localSheetId="3">'CPCA-I-03'!$2:$4</definedName>
    <definedName name="_xlnm.Print_Titles" localSheetId="13">'CPCA-II-01'!$1:$4</definedName>
    <definedName name="_xlnm.Print_Titles" localSheetId="14">'CPCA-II-02 f5'!$5:$7</definedName>
    <definedName name="_xlnm.Print_Titles" localSheetId="24">'CPCA-II-12'!$6:$7</definedName>
    <definedName name="_xlnm.Print_Titles" localSheetId="25">'CPCA-II-13'!$6:$7</definedName>
    <definedName name="_xlnm.Print_Titles" localSheetId="32">'CPCA-III-04'!$1:$10</definedName>
    <definedName name="_xlnm.Print_Titles" localSheetId="33">'CPCA-III-05'!$7:$8</definedName>
    <definedName name="_xlnm.Print_Titles" localSheetId="35">'CPCA-IV-02 f4'!$1:$4</definedName>
    <definedName name="_xlnm.Print_Titles" localSheetId="40">'CPCA-IV-06'!$5:$6</definedName>
    <definedName name="_xlnm.Print_Titles" localSheetId="39">'CPCA-IV-06 FORMULADO'!$5:$6</definedName>
  </definedNames>
  <calcPr calcId="152511"/>
</workbook>
</file>

<file path=xl/calcChain.xml><?xml version="1.0" encoding="utf-8"?>
<calcChain xmlns="http://schemas.openxmlformats.org/spreadsheetml/2006/main">
  <c r="C136" i="92" l="1"/>
  <c r="C56" i="92" l="1"/>
  <c r="C61" i="92"/>
  <c r="C486" i="92"/>
  <c r="C464" i="92" l="1"/>
  <c r="C457" i="92"/>
  <c r="C462" i="92"/>
  <c r="C456" i="92"/>
  <c r="C419" i="92"/>
  <c r="C405" i="92"/>
  <c r="C300" i="92"/>
  <c r="C286" i="92"/>
  <c r="C138" i="92"/>
  <c r="C134" i="92"/>
  <c r="C133" i="92"/>
  <c r="G75" i="93" l="1"/>
  <c r="G74" i="93"/>
  <c r="G41" i="93"/>
  <c r="G40" i="93"/>
  <c r="G39" i="93"/>
  <c r="G35" i="93"/>
  <c r="G34" i="93"/>
  <c r="G28" i="93"/>
  <c r="G27" i="93"/>
  <c r="G24" i="93" l="1"/>
  <c r="G23" i="93"/>
  <c r="G22" i="93"/>
  <c r="G20" i="93"/>
  <c r="G19" i="93"/>
  <c r="G18" i="93"/>
  <c r="G16" i="93"/>
  <c r="G15" i="93"/>
  <c r="F14" i="42"/>
  <c r="E14" i="42"/>
  <c r="C14" i="42"/>
  <c r="B14" i="42"/>
  <c r="D212" i="50"/>
  <c r="E212" i="50"/>
  <c r="F212" i="50"/>
  <c r="G212" i="50"/>
  <c r="H212" i="50"/>
  <c r="C212" i="50"/>
  <c r="E96" i="50"/>
  <c r="E97" i="50"/>
  <c r="E98" i="50"/>
  <c r="E99" i="50"/>
  <c r="E100" i="50"/>
  <c r="E101" i="50"/>
  <c r="E102" i="50"/>
  <c r="E103" i="50"/>
  <c r="E104" i="50"/>
  <c r="E105" i="50"/>
  <c r="E106" i="50"/>
  <c r="E107" i="50"/>
  <c r="E108" i="50"/>
  <c r="E109" i="50"/>
  <c r="E110" i="50"/>
  <c r="E111" i="50"/>
  <c r="E112" i="50"/>
  <c r="E113" i="50"/>
  <c r="E114" i="50"/>
  <c r="E115" i="50"/>
  <c r="E116" i="50"/>
  <c r="E117" i="50"/>
  <c r="E118" i="50"/>
  <c r="E119" i="50"/>
  <c r="E120" i="50"/>
  <c r="E121" i="50"/>
  <c r="E122" i="50"/>
  <c r="E123" i="50"/>
  <c r="E124" i="50"/>
  <c r="E125" i="50"/>
  <c r="E126" i="50"/>
  <c r="E127" i="50"/>
  <c r="E128" i="50"/>
  <c r="E129" i="50"/>
  <c r="E130" i="50"/>
  <c r="E131" i="50"/>
  <c r="E132" i="50"/>
  <c r="E133" i="50"/>
  <c r="E134" i="50"/>
  <c r="E135" i="50"/>
  <c r="E136" i="50"/>
  <c r="E137" i="50"/>
  <c r="E138" i="50"/>
  <c r="E139" i="50"/>
  <c r="E140" i="50"/>
  <c r="E141" i="50"/>
  <c r="E142" i="50"/>
  <c r="E143" i="50"/>
  <c r="E144" i="50"/>
  <c r="E145" i="50"/>
  <c r="E146" i="50"/>
  <c r="E147" i="50"/>
  <c r="E148" i="50"/>
  <c r="E149" i="50"/>
  <c r="E150" i="50"/>
  <c r="E151" i="50"/>
  <c r="E152" i="50"/>
  <c r="E153" i="50"/>
  <c r="E154" i="50"/>
  <c r="E155" i="50"/>
  <c r="E156" i="50"/>
  <c r="E157" i="50"/>
  <c r="E158" i="50"/>
  <c r="E159" i="50"/>
  <c r="E160" i="50"/>
  <c r="E161" i="50"/>
  <c r="E162" i="50"/>
  <c r="E163" i="50"/>
  <c r="E164" i="50"/>
  <c r="E165" i="50"/>
  <c r="E166" i="50"/>
  <c r="E167" i="50"/>
  <c r="E168" i="50"/>
  <c r="E169" i="50"/>
  <c r="E170" i="50"/>
  <c r="E171" i="50"/>
  <c r="E172" i="50"/>
  <c r="E173" i="50"/>
  <c r="E174" i="50"/>
  <c r="E175" i="50"/>
  <c r="E176" i="50"/>
  <c r="E177" i="50"/>
  <c r="E178" i="50"/>
  <c r="E179" i="50"/>
  <c r="E180" i="50"/>
  <c r="E181" i="50"/>
  <c r="E182" i="50"/>
  <c r="E183" i="50"/>
  <c r="E184" i="50"/>
  <c r="E185" i="50"/>
  <c r="E186" i="50"/>
  <c r="E187" i="50"/>
  <c r="E188" i="50"/>
  <c r="E189" i="50"/>
  <c r="E190" i="50"/>
  <c r="E191" i="50"/>
  <c r="E192" i="50"/>
  <c r="E193" i="50"/>
  <c r="E194" i="50"/>
  <c r="E195" i="50"/>
  <c r="E196" i="50"/>
  <c r="E197" i="50"/>
  <c r="E198" i="50"/>
  <c r="E199" i="50"/>
  <c r="E200" i="50"/>
  <c r="E201" i="50"/>
  <c r="E202" i="50"/>
  <c r="E203" i="50"/>
  <c r="E204" i="50"/>
  <c r="E205" i="50"/>
  <c r="E206" i="50"/>
  <c r="E207" i="50"/>
  <c r="E208" i="50"/>
  <c r="E209" i="50"/>
  <c r="E210" i="50"/>
  <c r="I38" i="50"/>
  <c r="I39" i="50"/>
  <c r="I40" i="50"/>
  <c r="I41" i="50"/>
  <c r="I42" i="50"/>
  <c r="I43" i="50"/>
  <c r="I44" i="50"/>
  <c r="I45" i="50"/>
  <c r="I46" i="50"/>
  <c r="I47" i="50"/>
  <c r="I48" i="50"/>
  <c r="I49" i="50"/>
  <c r="I50" i="50"/>
  <c r="I51" i="50"/>
  <c r="I52" i="50"/>
  <c r="I53" i="50"/>
  <c r="I54" i="50"/>
  <c r="I55" i="50"/>
  <c r="I56" i="50"/>
  <c r="I57" i="50"/>
  <c r="I58" i="50"/>
  <c r="I59" i="50"/>
  <c r="I60" i="50"/>
  <c r="I61" i="50"/>
  <c r="I62" i="50"/>
  <c r="I63" i="50"/>
  <c r="I64" i="50"/>
  <c r="I65" i="50"/>
  <c r="I66" i="50"/>
  <c r="I67" i="50"/>
  <c r="I68" i="50"/>
  <c r="I69" i="50"/>
  <c r="I70" i="50"/>
  <c r="I71" i="50"/>
  <c r="I72" i="50"/>
  <c r="I73" i="50"/>
  <c r="I74" i="50"/>
  <c r="I75" i="50"/>
  <c r="I76" i="50"/>
  <c r="I77" i="50"/>
  <c r="I78" i="50"/>
  <c r="I79" i="50"/>
  <c r="I80" i="50"/>
  <c r="I81" i="50"/>
  <c r="I82" i="50"/>
  <c r="I83" i="50"/>
  <c r="I84" i="50"/>
  <c r="I85" i="50"/>
  <c r="I86" i="50"/>
  <c r="I87" i="50"/>
  <c r="I88" i="50"/>
  <c r="I89" i="50"/>
  <c r="I90" i="50"/>
  <c r="I91" i="50"/>
  <c r="I92" i="50"/>
  <c r="I93" i="50"/>
  <c r="I94" i="50"/>
  <c r="I95" i="50"/>
  <c r="I96" i="50"/>
  <c r="I97" i="50"/>
  <c r="I98" i="50"/>
  <c r="I99" i="50"/>
  <c r="I100" i="50"/>
  <c r="I101" i="50"/>
  <c r="I102" i="50"/>
  <c r="I103" i="50"/>
  <c r="I104" i="50"/>
  <c r="I105" i="50"/>
  <c r="I106" i="50"/>
  <c r="I107" i="50"/>
  <c r="I108" i="50"/>
  <c r="I109" i="50"/>
  <c r="I110" i="50"/>
  <c r="I111" i="50"/>
  <c r="I112" i="50"/>
  <c r="I113" i="50"/>
  <c r="I114" i="50"/>
  <c r="I115" i="50"/>
  <c r="I116" i="50"/>
  <c r="I117" i="50"/>
  <c r="I118" i="50"/>
  <c r="I119" i="50"/>
  <c r="I120" i="50"/>
  <c r="I121" i="50"/>
  <c r="I122" i="50"/>
  <c r="I123" i="50"/>
  <c r="I124" i="50"/>
  <c r="I125" i="50"/>
  <c r="I126" i="50"/>
  <c r="I127" i="50"/>
  <c r="I128" i="50"/>
  <c r="I129" i="50"/>
  <c r="I130" i="50"/>
  <c r="I131" i="50"/>
  <c r="I132" i="50"/>
  <c r="I133" i="50"/>
  <c r="I134" i="50"/>
  <c r="I135" i="50"/>
  <c r="I136" i="50"/>
  <c r="I137" i="50"/>
  <c r="I138" i="50"/>
  <c r="I139" i="50"/>
  <c r="I140" i="50"/>
  <c r="I141" i="50"/>
  <c r="I142" i="50"/>
  <c r="I143" i="50"/>
  <c r="I144" i="50"/>
  <c r="I145" i="50"/>
  <c r="I146" i="50"/>
  <c r="I147" i="50"/>
  <c r="I148" i="50"/>
  <c r="I149" i="50"/>
  <c r="I150" i="50"/>
  <c r="I151" i="50"/>
  <c r="I152" i="50"/>
  <c r="I153" i="50"/>
  <c r="I154" i="50"/>
  <c r="I155" i="50"/>
  <c r="I156" i="50"/>
  <c r="I157" i="50"/>
  <c r="I158" i="50"/>
  <c r="I159" i="50"/>
  <c r="I160" i="50"/>
  <c r="I161" i="50"/>
  <c r="I162" i="50"/>
  <c r="I163" i="50"/>
  <c r="I164" i="50"/>
  <c r="I165" i="50"/>
  <c r="I166" i="50"/>
  <c r="I167" i="50"/>
  <c r="I168" i="50"/>
  <c r="I169" i="50"/>
  <c r="I170" i="50"/>
  <c r="I171" i="50"/>
  <c r="I172" i="50"/>
  <c r="I173" i="50"/>
  <c r="I174" i="50"/>
  <c r="I175" i="50"/>
  <c r="I176" i="50"/>
  <c r="I177" i="50"/>
  <c r="I178" i="50"/>
  <c r="I179" i="50"/>
  <c r="I180" i="50"/>
  <c r="I181" i="50"/>
  <c r="I182" i="50"/>
  <c r="I183" i="50"/>
  <c r="I184" i="50"/>
  <c r="I185" i="50"/>
  <c r="I186" i="50"/>
  <c r="I187" i="50"/>
  <c r="I188" i="50"/>
  <c r="I189" i="50"/>
  <c r="I190" i="50"/>
  <c r="I191" i="50"/>
  <c r="I192" i="50"/>
  <c r="I193" i="50"/>
  <c r="I194" i="50"/>
  <c r="I195" i="50"/>
  <c r="I196" i="50"/>
  <c r="I197" i="50"/>
  <c r="I198" i="50"/>
  <c r="I199" i="50"/>
  <c r="I200" i="50"/>
  <c r="I201" i="50"/>
  <c r="I202" i="50"/>
  <c r="I203" i="50"/>
  <c r="I204" i="50"/>
  <c r="I205" i="50"/>
  <c r="I206" i="50"/>
  <c r="I207" i="50"/>
  <c r="I208" i="50"/>
  <c r="I209" i="50"/>
  <c r="I210" i="50"/>
  <c r="I211" i="50"/>
  <c r="H38" i="50"/>
  <c r="H39" i="50"/>
  <c r="H40" i="50"/>
  <c r="H41" i="50"/>
  <c r="H42" i="50"/>
  <c r="H43" i="50"/>
  <c r="H44" i="50"/>
  <c r="H45" i="50"/>
  <c r="H46" i="50"/>
  <c r="H47" i="50"/>
  <c r="H48" i="50"/>
  <c r="H49" i="50"/>
  <c r="H50" i="50"/>
  <c r="H51" i="50"/>
  <c r="H52" i="50"/>
  <c r="H53" i="50"/>
  <c r="H54" i="50"/>
  <c r="H55" i="50"/>
  <c r="H56" i="50"/>
  <c r="H57" i="50"/>
  <c r="H58" i="50"/>
  <c r="H59" i="50"/>
  <c r="H60" i="50"/>
  <c r="H61" i="50"/>
  <c r="H62" i="50"/>
  <c r="H63" i="50"/>
  <c r="H64" i="50"/>
  <c r="H65" i="50"/>
  <c r="H66" i="50"/>
  <c r="H67" i="50"/>
  <c r="H68" i="50"/>
  <c r="H69" i="50"/>
  <c r="H70" i="50"/>
  <c r="H71" i="50"/>
  <c r="H72" i="50"/>
  <c r="H73" i="50"/>
  <c r="H74" i="50"/>
  <c r="H75" i="50"/>
  <c r="H76" i="50"/>
  <c r="H77" i="50"/>
  <c r="H78" i="50"/>
  <c r="H79" i="50"/>
  <c r="H80" i="50"/>
  <c r="H81" i="50"/>
  <c r="H82" i="50"/>
  <c r="H83" i="50"/>
  <c r="H84" i="50"/>
  <c r="H85" i="50"/>
  <c r="H86" i="50"/>
  <c r="H87" i="50"/>
  <c r="H88" i="50"/>
  <c r="H89" i="50"/>
  <c r="H90" i="50"/>
  <c r="H91" i="50"/>
  <c r="H92" i="50"/>
  <c r="H93" i="50"/>
  <c r="H94" i="50"/>
  <c r="H95" i="50"/>
  <c r="H96" i="50"/>
  <c r="H97" i="50"/>
  <c r="H98" i="50"/>
  <c r="H99" i="50"/>
  <c r="H100" i="50"/>
  <c r="H101" i="50"/>
  <c r="H102" i="50"/>
  <c r="H103" i="50"/>
  <c r="H104" i="50"/>
  <c r="H105" i="50"/>
  <c r="H106" i="50"/>
  <c r="H107" i="50"/>
  <c r="H108" i="50"/>
  <c r="H109" i="50"/>
  <c r="H110" i="50"/>
  <c r="H111" i="50"/>
  <c r="H112" i="50"/>
  <c r="H113" i="50"/>
  <c r="H114" i="50"/>
  <c r="H115" i="50"/>
  <c r="H116" i="50"/>
  <c r="H117" i="50"/>
  <c r="H118" i="50"/>
  <c r="H119" i="50"/>
  <c r="H120" i="50"/>
  <c r="H121" i="50"/>
  <c r="H122" i="50"/>
  <c r="H123" i="50"/>
  <c r="H124" i="50"/>
  <c r="H125" i="50"/>
  <c r="H126" i="50"/>
  <c r="H127" i="50"/>
  <c r="H128" i="50"/>
  <c r="H129" i="50"/>
  <c r="H130" i="50"/>
  <c r="H131" i="50"/>
  <c r="H132" i="50"/>
  <c r="H133" i="50"/>
  <c r="H134" i="50"/>
  <c r="H135" i="50"/>
  <c r="H136" i="50"/>
  <c r="H137" i="50"/>
  <c r="H138" i="50"/>
  <c r="H139" i="50"/>
  <c r="H140" i="50"/>
  <c r="H141" i="50"/>
  <c r="H142" i="50"/>
  <c r="H143" i="50"/>
  <c r="H144" i="50"/>
  <c r="H145" i="50"/>
  <c r="H146" i="50"/>
  <c r="H147" i="50"/>
  <c r="H148" i="50"/>
  <c r="H149" i="50"/>
  <c r="H150" i="50"/>
  <c r="H151" i="50"/>
  <c r="H152" i="50"/>
  <c r="H153" i="50"/>
  <c r="H154" i="50"/>
  <c r="H155" i="50"/>
  <c r="H156" i="50"/>
  <c r="H157" i="50"/>
  <c r="H158" i="50"/>
  <c r="H159" i="50"/>
  <c r="H160" i="50"/>
  <c r="H161" i="50"/>
  <c r="H162" i="50"/>
  <c r="H163" i="50"/>
  <c r="H164" i="50"/>
  <c r="H165" i="50"/>
  <c r="H166" i="50"/>
  <c r="H167" i="50"/>
  <c r="H168" i="50"/>
  <c r="H169" i="50"/>
  <c r="H170" i="50"/>
  <c r="H171" i="50"/>
  <c r="H172" i="50"/>
  <c r="H173" i="50"/>
  <c r="H174" i="50"/>
  <c r="H175" i="50"/>
  <c r="H176" i="50"/>
  <c r="H177" i="50"/>
  <c r="H178" i="50"/>
  <c r="H179" i="50"/>
  <c r="H180" i="50"/>
  <c r="H181" i="50"/>
  <c r="H182" i="50"/>
  <c r="H183" i="50"/>
  <c r="H184" i="50"/>
  <c r="H185" i="50"/>
  <c r="H186" i="50"/>
  <c r="H187" i="50"/>
  <c r="H188" i="50"/>
  <c r="H189" i="50"/>
  <c r="H190" i="50"/>
  <c r="H191" i="50"/>
  <c r="H192" i="50"/>
  <c r="H193" i="50"/>
  <c r="H194" i="50"/>
  <c r="H195" i="50"/>
  <c r="H196" i="50"/>
  <c r="H197" i="50"/>
  <c r="H198" i="50"/>
  <c r="H199" i="50"/>
  <c r="H200" i="50"/>
  <c r="H201" i="50"/>
  <c r="H202" i="50"/>
  <c r="H203" i="50"/>
  <c r="H204" i="50"/>
  <c r="H205" i="50"/>
  <c r="H206" i="50"/>
  <c r="H207" i="50"/>
  <c r="H208" i="50"/>
  <c r="H209" i="50"/>
  <c r="H210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I10" i="50"/>
  <c r="I11" i="50"/>
  <c r="I12" i="50"/>
  <c r="I13" i="50"/>
  <c r="I14" i="50"/>
  <c r="I15" i="50"/>
  <c r="I16" i="50"/>
  <c r="I17" i="50"/>
  <c r="I18" i="50"/>
  <c r="I19" i="50"/>
  <c r="I20" i="50"/>
  <c r="I21" i="50"/>
  <c r="I22" i="50"/>
  <c r="I23" i="50"/>
  <c r="I24" i="50"/>
  <c r="I25" i="50"/>
  <c r="I26" i="50"/>
  <c r="I27" i="50"/>
  <c r="I28" i="50"/>
  <c r="I29" i="50"/>
  <c r="I30" i="50"/>
  <c r="I31" i="50"/>
  <c r="I32" i="50"/>
  <c r="I33" i="50"/>
  <c r="I34" i="50"/>
  <c r="I35" i="50"/>
  <c r="I36" i="50"/>
  <c r="I37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32" i="50"/>
  <c r="H33" i="50"/>
  <c r="H34" i="50"/>
  <c r="H35" i="50"/>
  <c r="H36" i="50"/>
  <c r="H37" i="50"/>
  <c r="E10" i="50"/>
  <c r="E11" i="50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G25" i="62"/>
  <c r="F25" i="62"/>
  <c r="F9" i="45"/>
  <c r="E9" i="45"/>
  <c r="C9" i="45"/>
  <c r="B9" i="45"/>
  <c r="F9" i="44"/>
  <c r="E9" i="44"/>
  <c r="C9" i="44"/>
  <c r="B9" i="44"/>
  <c r="F8" i="37"/>
  <c r="E8" i="37"/>
  <c r="C8" i="37"/>
  <c r="A3" i="95" l="1"/>
  <c r="A1" i="95"/>
  <c r="D31" i="95"/>
  <c r="C31" i="95"/>
  <c r="E31" i="95" s="1"/>
  <c r="E30" i="95"/>
  <c r="E29" i="95"/>
  <c r="E28" i="95"/>
  <c r="E27" i="95"/>
  <c r="E26" i="95"/>
  <c r="E25" i="95"/>
  <c r="E24" i="95"/>
  <c r="E23" i="95"/>
  <c r="E22" i="95"/>
  <c r="E21" i="95"/>
  <c r="D19" i="95"/>
  <c r="D32" i="95" s="1"/>
  <c r="C19" i="95"/>
  <c r="E19" i="95" s="1"/>
  <c r="E32" i="95" s="1"/>
  <c r="E18" i="95"/>
  <c r="E17" i="95"/>
  <c r="E16" i="95"/>
  <c r="E15" i="95"/>
  <c r="E14" i="95"/>
  <c r="E13" i="95"/>
  <c r="E12" i="95"/>
  <c r="E11" i="95"/>
  <c r="E10" i="95"/>
  <c r="E9" i="95"/>
  <c r="C32" i="95" l="1"/>
  <c r="A6" i="93" l="1"/>
  <c r="A4" i="93"/>
  <c r="A3" i="92" l="1"/>
  <c r="A1" i="92"/>
  <c r="C499" i="92"/>
  <c r="C496" i="92"/>
  <c r="C493" i="92"/>
  <c r="C492" i="92"/>
  <c r="C488" i="92"/>
  <c r="C485" i="92"/>
  <c r="C484" i="92" s="1"/>
  <c r="C479" i="92"/>
  <c r="C476" i="92"/>
  <c r="C473" i="92"/>
  <c r="C472" i="92"/>
  <c r="C465" i="92"/>
  <c r="C454" i="92"/>
  <c r="C453" i="92" s="1"/>
  <c r="C444" i="92"/>
  <c r="C441" i="92"/>
  <c r="C436" i="92"/>
  <c r="C426" i="92"/>
  <c r="C422" i="92"/>
  <c r="C416" i="92"/>
  <c r="C411" i="92"/>
  <c r="C402" i="92"/>
  <c r="C387" i="92"/>
  <c r="C383" i="92"/>
  <c r="C380" i="92"/>
  <c r="C374" i="92"/>
  <c r="C370" i="92"/>
  <c r="C362" i="92"/>
  <c r="C359" i="92"/>
  <c r="C356" i="92"/>
  <c r="C348" i="92"/>
  <c r="C337" i="92"/>
  <c r="C326" i="92"/>
  <c r="C323" i="92"/>
  <c r="C318" i="92"/>
  <c r="C317" i="92"/>
  <c r="C316" i="92" s="1"/>
  <c r="C307" i="92"/>
  <c r="C303" i="92"/>
  <c r="C297" i="92"/>
  <c r="C292" i="92"/>
  <c r="C284" i="92"/>
  <c r="C269" i="92"/>
  <c r="C268" i="92" s="1"/>
  <c r="C262" i="92"/>
  <c r="C261" i="92" s="1"/>
  <c r="C255" i="92"/>
  <c r="C249" i="92"/>
  <c r="C248" i="92" s="1"/>
  <c r="C242" i="92" s="1"/>
  <c r="C243" i="92"/>
  <c r="C236" i="92"/>
  <c r="C230" i="92"/>
  <c r="C229" i="92" s="1"/>
  <c r="C224" i="92"/>
  <c r="C215" i="92"/>
  <c r="C208" i="92"/>
  <c r="C205" i="92"/>
  <c r="C200" i="92"/>
  <c r="C196" i="92"/>
  <c r="C186" i="92"/>
  <c r="C177" i="92"/>
  <c r="C170" i="92"/>
  <c r="C169" i="92"/>
  <c r="C161" i="92"/>
  <c r="C156" i="92"/>
  <c r="C153" i="92"/>
  <c r="C148" i="92"/>
  <c r="C145" i="92"/>
  <c r="C132" i="92"/>
  <c r="C131" i="92" s="1"/>
  <c r="C120" i="92"/>
  <c r="C115" i="92"/>
  <c r="C108" i="92"/>
  <c r="C107" i="92"/>
  <c r="C104" i="92" s="1"/>
  <c r="C98" i="92"/>
  <c r="C88" i="92"/>
  <c r="C83" i="92"/>
  <c r="C74" i="92"/>
  <c r="C67" i="92"/>
  <c r="C66" i="92"/>
  <c r="C64" i="92" s="1"/>
  <c r="C60" i="92"/>
  <c r="C55" i="92"/>
  <c r="C48" i="92"/>
  <c r="C47" i="92" s="1"/>
  <c r="C42" i="92"/>
  <c r="C34" i="92"/>
  <c r="C26" i="92"/>
  <c r="C22" i="92"/>
  <c r="C21" i="92"/>
  <c r="C18" i="92"/>
  <c r="C15" i="92"/>
  <c r="C13" i="92"/>
  <c r="B1" i="92"/>
  <c r="C195" i="92" l="1"/>
  <c r="C260" i="92"/>
  <c r="C81" i="92"/>
  <c r="C144" i="92"/>
  <c r="C152" i="92"/>
  <c r="C130" i="92" s="1"/>
  <c r="C160" i="92"/>
  <c r="C355" i="92"/>
  <c r="C336" i="92" s="1"/>
  <c r="C435" i="92"/>
  <c r="C434" i="92" s="1"/>
  <c r="C12" i="92"/>
  <c r="C11" i="92" s="1"/>
  <c r="C9" i="92" s="1"/>
  <c r="C7" i="92" s="1"/>
  <c r="C126" i="92" s="1"/>
  <c r="C401" i="92"/>
  <c r="C400" i="92" s="1"/>
  <c r="C452" i="92"/>
  <c r="C283" i="92"/>
  <c r="C282" i="92" s="1"/>
  <c r="C368" i="92"/>
  <c r="C335" i="92" s="1"/>
  <c r="C192" i="92"/>
  <c r="C128" i="92" l="1"/>
  <c r="C274" i="92" s="1"/>
  <c r="C280" i="92"/>
  <c r="C398" i="92"/>
  <c r="C506" i="92" s="1"/>
  <c r="C395" i="92"/>
  <c r="C278" i="92" l="1"/>
  <c r="A3" i="90"/>
  <c r="A1" i="90"/>
  <c r="B1" i="90"/>
  <c r="H38" i="67" l="1"/>
  <c r="E38" i="67"/>
  <c r="H37" i="67"/>
  <c r="E37" i="67"/>
  <c r="A1" i="80"/>
  <c r="B1" i="20"/>
  <c r="A1" i="85" l="1"/>
  <c r="A1" i="28"/>
  <c r="A1" i="27"/>
  <c r="A1" i="54"/>
  <c r="A1" i="32"/>
  <c r="A1" i="42"/>
  <c r="B1" i="19"/>
  <c r="A1" i="16"/>
  <c r="A1" i="24"/>
  <c r="A1" i="65"/>
  <c r="A1" i="50"/>
  <c r="A1" i="62"/>
  <c r="A1" i="72"/>
  <c r="A1" i="45"/>
  <c r="A1" i="44"/>
  <c r="A1" i="61"/>
  <c r="A1" i="38"/>
  <c r="A1" i="37" l="1"/>
  <c r="A1" i="71"/>
  <c r="A1" i="70"/>
  <c r="A1" i="21"/>
  <c r="A1" i="55"/>
  <c r="A1" i="67"/>
  <c r="A1" i="13"/>
  <c r="A1" i="26"/>
  <c r="A1" i="53" l="1"/>
  <c r="A1" i="52"/>
  <c r="A1" i="75"/>
  <c r="A3" i="75"/>
  <c r="A1" i="6"/>
  <c r="A1" i="23"/>
  <c r="A1" i="74"/>
  <c r="A1" i="1"/>
  <c r="A1" i="51"/>
  <c r="A3" i="23" l="1"/>
  <c r="E12" i="21" l="1"/>
  <c r="E11" i="21"/>
  <c r="E9" i="21"/>
  <c r="D74" i="85"/>
  <c r="F74" i="85" s="1"/>
  <c r="D60" i="85"/>
  <c r="F60" i="85" s="1"/>
  <c r="D46" i="85"/>
  <c r="F46" i="85" s="1"/>
  <c r="D29" i="85"/>
  <c r="F29" i="85" s="1"/>
  <c r="D54" i="23" l="1"/>
  <c r="D55" i="23"/>
  <c r="C55" i="23"/>
  <c r="C54" i="23" s="1"/>
  <c r="D50" i="23"/>
  <c r="D49" i="23" s="1"/>
  <c r="C50" i="23"/>
  <c r="C49" i="23" s="1"/>
  <c r="D18" i="23" l="1"/>
  <c r="C18" i="23"/>
  <c r="D7" i="23"/>
  <c r="C7" i="23"/>
  <c r="G25" i="67" l="1"/>
  <c r="F25" i="67"/>
  <c r="D25" i="67"/>
  <c r="C25" i="67"/>
  <c r="G19" i="67"/>
  <c r="F19" i="67"/>
  <c r="D19" i="67"/>
  <c r="C19" i="67"/>
  <c r="F9" i="42" l="1"/>
  <c r="E9" i="42"/>
  <c r="C9" i="42"/>
  <c r="B9" i="42"/>
  <c r="D9" i="42" l="1"/>
  <c r="G9" i="42" s="1"/>
  <c r="A3" i="80" l="1"/>
  <c r="F38" i="80" l="1"/>
  <c r="F37" i="80"/>
  <c r="E36" i="80"/>
  <c r="F36" i="80" s="1"/>
  <c r="F34" i="80"/>
  <c r="F33" i="80"/>
  <c r="F32" i="80"/>
  <c r="F31" i="80"/>
  <c r="F30" i="80"/>
  <c r="D29" i="80"/>
  <c r="C29" i="80"/>
  <c r="F27" i="80"/>
  <c r="F26" i="80"/>
  <c r="F25" i="80"/>
  <c r="B24" i="80"/>
  <c r="F24" i="80" s="1"/>
  <c r="F20" i="80"/>
  <c r="F19" i="80"/>
  <c r="E18" i="80"/>
  <c r="F18" i="80" s="1"/>
  <c r="F16" i="80"/>
  <c r="F15" i="80"/>
  <c r="F14" i="80"/>
  <c r="F13" i="80"/>
  <c r="F12" i="80"/>
  <c r="D11" i="80"/>
  <c r="C11" i="80"/>
  <c r="C22" i="80" s="1"/>
  <c r="C40" i="80" s="1"/>
  <c r="F9" i="80"/>
  <c r="F8" i="80"/>
  <c r="F7" i="80"/>
  <c r="B6" i="80"/>
  <c r="B22" i="80" s="1"/>
  <c r="F29" i="80" l="1"/>
  <c r="E22" i="80"/>
  <c r="E40" i="80" s="1"/>
  <c r="F11" i="80"/>
  <c r="B40" i="80"/>
  <c r="D22" i="80"/>
  <c r="D40" i="80" s="1"/>
  <c r="F6" i="80"/>
  <c r="F40" i="80" l="1"/>
  <c r="F22" i="80"/>
  <c r="A4" i="50" l="1"/>
  <c r="A4" i="62"/>
  <c r="H20" i="44"/>
  <c r="A4" i="61"/>
  <c r="J18" i="52"/>
  <c r="J17" i="52"/>
  <c r="A3" i="52"/>
  <c r="F28" i="75"/>
  <c r="E28" i="75"/>
  <c r="F23" i="75"/>
  <c r="E23" i="75"/>
  <c r="F14" i="75"/>
  <c r="E14" i="75"/>
  <c r="F9" i="75"/>
  <c r="E9" i="75"/>
  <c r="A3" i="74"/>
  <c r="C58" i="74"/>
  <c r="B58" i="74"/>
  <c r="C51" i="74"/>
  <c r="B51" i="74"/>
  <c r="C46" i="74"/>
  <c r="B46" i="74"/>
  <c r="C37" i="74"/>
  <c r="B37" i="74"/>
  <c r="C27" i="74"/>
  <c r="B27" i="74"/>
  <c r="C15" i="74"/>
  <c r="B15" i="74"/>
  <c r="C6" i="74"/>
  <c r="B6" i="74"/>
  <c r="C45" i="74" l="1"/>
  <c r="B5" i="74"/>
  <c r="E20" i="75"/>
  <c r="E34" i="75"/>
  <c r="E38" i="75" s="1"/>
  <c r="B26" i="74"/>
  <c r="F20" i="75"/>
  <c r="F34" i="75"/>
  <c r="C26" i="74"/>
  <c r="B45" i="74"/>
  <c r="C5" i="74"/>
  <c r="A4" i="65"/>
  <c r="F38" i="75" l="1"/>
  <c r="D43" i="72"/>
  <c r="G43" i="72" s="1"/>
  <c r="D42" i="72"/>
  <c r="G42" i="72" s="1"/>
  <c r="D41" i="72"/>
  <c r="G41" i="72" s="1"/>
  <c r="D40" i="72"/>
  <c r="G40" i="72" s="1"/>
  <c r="F39" i="72"/>
  <c r="E39" i="72"/>
  <c r="C39" i="72"/>
  <c r="B39" i="72"/>
  <c r="G38" i="72"/>
  <c r="D38" i="72"/>
  <c r="D37" i="72"/>
  <c r="G37" i="72" s="1"/>
  <c r="D36" i="72"/>
  <c r="G36" i="72" s="1"/>
  <c r="D35" i="72"/>
  <c r="G35" i="72" s="1"/>
  <c r="D34" i="72"/>
  <c r="G34" i="72" s="1"/>
  <c r="D33" i="72"/>
  <c r="G33" i="72" s="1"/>
  <c r="D32" i="72"/>
  <c r="G32" i="72" s="1"/>
  <c r="D31" i="72"/>
  <c r="G31" i="72" s="1"/>
  <c r="D30" i="72"/>
  <c r="G30" i="72" s="1"/>
  <c r="D29" i="72"/>
  <c r="G29" i="72" s="1"/>
  <c r="F28" i="72"/>
  <c r="E28" i="72"/>
  <c r="C28" i="72"/>
  <c r="B28" i="72"/>
  <c r="G27" i="72"/>
  <c r="D27" i="72"/>
  <c r="D26" i="72"/>
  <c r="G26" i="72" s="1"/>
  <c r="D25" i="72"/>
  <c r="G25" i="72" s="1"/>
  <c r="D24" i="72"/>
  <c r="G24" i="72" s="1"/>
  <c r="D23" i="72"/>
  <c r="G23" i="72" s="1"/>
  <c r="D22" i="72"/>
  <c r="G22" i="72" s="1"/>
  <c r="D21" i="72"/>
  <c r="G21" i="72" s="1"/>
  <c r="D20" i="72"/>
  <c r="G20" i="72" s="1"/>
  <c r="F19" i="72"/>
  <c r="E19" i="72"/>
  <c r="C19" i="72"/>
  <c r="B19" i="72"/>
  <c r="G18" i="72"/>
  <c r="D18" i="72"/>
  <c r="D17" i="72"/>
  <c r="G17" i="72" s="1"/>
  <c r="D16" i="72"/>
  <c r="G16" i="72" s="1"/>
  <c r="D15" i="72"/>
  <c r="G15" i="72" s="1"/>
  <c r="D14" i="72"/>
  <c r="G14" i="72" s="1"/>
  <c r="D13" i="72"/>
  <c r="G13" i="72" s="1"/>
  <c r="D12" i="72"/>
  <c r="G12" i="72" s="1"/>
  <c r="D11" i="72"/>
  <c r="G11" i="72" s="1"/>
  <c r="D10" i="72"/>
  <c r="G10" i="72" s="1"/>
  <c r="F9" i="72"/>
  <c r="E9" i="72"/>
  <c r="E44" i="72" s="1"/>
  <c r="C9" i="72"/>
  <c r="B9" i="72"/>
  <c r="A4" i="72"/>
  <c r="E157" i="71"/>
  <c r="E156" i="71"/>
  <c r="H156" i="71" s="1"/>
  <c r="E155" i="71"/>
  <c r="H155" i="71" s="1"/>
  <c r="E154" i="71"/>
  <c r="H154" i="71" s="1"/>
  <c r="E153" i="71"/>
  <c r="H153" i="71" s="1"/>
  <c r="E152" i="71"/>
  <c r="E151" i="71"/>
  <c r="H151" i="71" s="1"/>
  <c r="E150" i="71"/>
  <c r="H150" i="71" s="1"/>
  <c r="G149" i="71"/>
  <c r="F149" i="71"/>
  <c r="D149" i="71"/>
  <c r="C149" i="71"/>
  <c r="E148" i="71"/>
  <c r="H148" i="71" s="1"/>
  <c r="E147" i="71"/>
  <c r="H147" i="71" s="1"/>
  <c r="E146" i="71"/>
  <c r="G145" i="71"/>
  <c r="F145" i="71"/>
  <c r="D145" i="71"/>
  <c r="C145" i="71"/>
  <c r="E144" i="71"/>
  <c r="H144" i="71" s="1"/>
  <c r="E143" i="71"/>
  <c r="H143" i="71" s="1"/>
  <c r="E142" i="71"/>
  <c r="H142" i="71" s="1"/>
  <c r="E141" i="71"/>
  <c r="H141" i="71" s="1"/>
  <c r="E140" i="71"/>
  <c r="E139" i="71"/>
  <c r="H139" i="71" s="1"/>
  <c r="E138" i="71"/>
  <c r="H138" i="71" s="1"/>
  <c r="E137" i="71"/>
  <c r="H137" i="71" s="1"/>
  <c r="G136" i="71"/>
  <c r="F136" i="71"/>
  <c r="D136" i="71"/>
  <c r="C136" i="71"/>
  <c r="E135" i="71"/>
  <c r="H135" i="71" s="1"/>
  <c r="E134" i="71"/>
  <c r="H134" i="71" s="1"/>
  <c r="E133" i="71"/>
  <c r="H133" i="71" s="1"/>
  <c r="G132" i="71"/>
  <c r="F132" i="71"/>
  <c r="D132" i="71"/>
  <c r="C132" i="71"/>
  <c r="E131" i="71"/>
  <c r="H131" i="71" s="1"/>
  <c r="E130" i="71"/>
  <c r="H130" i="71" s="1"/>
  <c r="E129" i="71"/>
  <c r="H129" i="71" s="1"/>
  <c r="E128" i="71"/>
  <c r="H128" i="71" s="1"/>
  <c r="E127" i="71"/>
  <c r="H127" i="71" s="1"/>
  <c r="E126" i="71"/>
  <c r="H126" i="71" s="1"/>
  <c r="E125" i="71"/>
  <c r="H125" i="71" s="1"/>
  <c r="E124" i="71"/>
  <c r="H124" i="71" s="1"/>
  <c r="E123" i="71"/>
  <c r="H123" i="71" s="1"/>
  <c r="G122" i="71"/>
  <c r="F122" i="71"/>
  <c r="D122" i="71"/>
  <c r="C122" i="71"/>
  <c r="E121" i="71"/>
  <c r="H121" i="71" s="1"/>
  <c r="E120" i="71"/>
  <c r="H120" i="71" s="1"/>
  <c r="E119" i="71"/>
  <c r="H119" i="71" s="1"/>
  <c r="E118" i="71"/>
  <c r="H118" i="71" s="1"/>
  <c r="E117" i="71"/>
  <c r="H117" i="71" s="1"/>
  <c r="E116" i="71"/>
  <c r="H116" i="71" s="1"/>
  <c r="E115" i="71"/>
  <c r="H115" i="71" s="1"/>
  <c r="E114" i="71"/>
  <c r="H114" i="71" s="1"/>
  <c r="E113" i="71"/>
  <c r="H113" i="71" s="1"/>
  <c r="G112" i="71"/>
  <c r="F112" i="71"/>
  <c r="D112" i="71"/>
  <c r="C112" i="71"/>
  <c r="E111" i="71"/>
  <c r="H111" i="71" s="1"/>
  <c r="E110" i="71"/>
  <c r="H110" i="71" s="1"/>
  <c r="E109" i="71"/>
  <c r="H109" i="71" s="1"/>
  <c r="E108" i="71"/>
  <c r="H108" i="71" s="1"/>
  <c r="E107" i="71"/>
  <c r="H107" i="71" s="1"/>
  <c r="E106" i="71"/>
  <c r="H106" i="71" s="1"/>
  <c r="E105" i="71"/>
  <c r="H105" i="71" s="1"/>
  <c r="E104" i="71"/>
  <c r="H104" i="71" s="1"/>
  <c r="E103" i="71"/>
  <c r="H103" i="71" s="1"/>
  <c r="G102" i="71"/>
  <c r="F102" i="71"/>
  <c r="D102" i="71"/>
  <c r="C102" i="71"/>
  <c r="E101" i="71"/>
  <c r="H101" i="71" s="1"/>
  <c r="E100" i="71"/>
  <c r="H100" i="71" s="1"/>
  <c r="E99" i="71"/>
  <c r="H99" i="71" s="1"/>
  <c r="E98" i="71"/>
  <c r="H98" i="71" s="1"/>
  <c r="E97" i="71"/>
  <c r="H97" i="71" s="1"/>
  <c r="E96" i="71"/>
  <c r="H96" i="71" s="1"/>
  <c r="E95" i="71"/>
  <c r="H95" i="71" s="1"/>
  <c r="E94" i="71"/>
  <c r="H94" i="71" s="1"/>
  <c r="E93" i="71"/>
  <c r="H93" i="71" s="1"/>
  <c r="G92" i="71"/>
  <c r="F92" i="71"/>
  <c r="D92" i="71"/>
  <c r="C92" i="71"/>
  <c r="E91" i="71"/>
  <c r="H91" i="71" s="1"/>
  <c r="E90" i="71"/>
  <c r="H90" i="71" s="1"/>
  <c r="E89" i="71"/>
  <c r="H89" i="71" s="1"/>
  <c r="E88" i="71"/>
  <c r="E87" i="71"/>
  <c r="H87" i="71" s="1"/>
  <c r="E86" i="71"/>
  <c r="H86" i="71" s="1"/>
  <c r="E85" i="71"/>
  <c r="H85" i="71" s="1"/>
  <c r="G84" i="71"/>
  <c r="F84" i="71"/>
  <c r="D84" i="71"/>
  <c r="C84" i="71"/>
  <c r="E82" i="71"/>
  <c r="H82" i="71" s="1"/>
  <c r="E81" i="71"/>
  <c r="H81" i="71" s="1"/>
  <c r="E80" i="71"/>
  <c r="H80" i="71" s="1"/>
  <c r="E79" i="71"/>
  <c r="H79" i="71" s="1"/>
  <c r="E78" i="71"/>
  <c r="H78" i="71" s="1"/>
  <c r="E77" i="71"/>
  <c r="H77" i="71" s="1"/>
  <c r="E76" i="71"/>
  <c r="H76" i="71" s="1"/>
  <c r="G75" i="71"/>
  <c r="F75" i="71"/>
  <c r="D75" i="71"/>
  <c r="C75" i="71"/>
  <c r="E74" i="71"/>
  <c r="H74" i="71" s="1"/>
  <c r="E73" i="71"/>
  <c r="H73" i="71" s="1"/>
  <c r="E72" i="71"/>
  <c r="H72" i="71" s="1"/>
  <c r="G71" i="71"/>
  <c r="F71" i="71"/>
  <c r="D71" i="71"/>
  <c r="C71" i="71"/>
  <c r="E70" i="71"/>
  <c r="H70" i="71" s="1"/>
  <c r="E69" i="71"/>
  <c r="H69" i="71" s="1"/>
  <c r="E68" i="71"/>
  <c r="H68" i="71" s="1"/>
  <c r="E67" i="71"/>
  <c r="H67" i="71" s="1"/>
  <c r="E66" i="71"/>
  <c r="H66" i="71" s="1"/>
  <c r="E65" i="71"/>
  <c r="H65" i="71" s="1"/>
  <c r="E64" i="71"/>
  <c r="H64" i="71" s="1"/>
  <c r="E63" i="71"/>
  <c r="H63" i="71" s="1"/>
  <c r="G62" i="71"/>
  <c r="F62" i="71"/>
  <c r="D62" i="71"/>
  <c r="C62" i="71"/>
  <c r="E61" i="71"/>
  <c r="H61" i="71" s="1"/>
  <c r="E60" i="71"/>
  <c r="H60" i="71" s="1"/>
  <c r="E59" i="71"/>
  <c r="H59" i="71" s="1"/>
  <c r="G58" i="71"/>
  <c r="F58" i="71"/>
  <c r="D58" i="71"/>
  <c r="C58" i="71"/>
  <c r="E57" i="71"/>
  <c r="H57" i="71" s="1"/>
  <c r="E56" i="71"/>
  <c r="H56" i="71" s="1"/>
  <c r="E55" i="71"/>
  <c r="H55" i="71" s="1"/>
  <c r="E54" i="71"/>
  <c r="H54" i="71" s="1"/>
  <c r="E53" i="71"/>
  <c r="H53" i="71" s="1"/>
  <c r="E52" i="71"/>
  <c r="E51" i="71"/>
  <c r="H51" i="71" s="1"/>
  <c r="E50" i="71"/>
  <c r="H50" i="71" s="1"/>
  <c r="E49" i="71"/>
  <c r="H49" i="71" s="1"/>
  <c r="G48" i="71"/>
  <c r="F48" i="71"/>
  <c r="D48" i="71"/>
  <c r="C48" i="71"/>
  <c r="E47" i="71"/>
  <c r="H47" i="71" s="1"/>
  <c r="E46" i="71"/>
  <c r="H46" i="71" s="1"/>
  <c r="E45" i="71"/>
  <c r="H45" i="71" s="1"/>
  <c r="E44" i="71"/>
  <c r="H44" i="71" s="1"/>
  <c r="E43" i="71"/>
  <c r="H43" i="71" s="1"/>
  <c r="E42" i="71"/>
  <c r="E41" i="71"/>
  <c r="H41" i="71" s="1"/>
  <c r="E40" i="71"/>
  <c r="H40" i="71" s="1"/>
  <c r="E39" i="71"/>
  <c r="H39" i="71" s="1"/>
  <c r="G38" i="71"/>
  <c r="F38" i="71"/>
  <c r="D38" i="71"/>
  <c r="C38" i="7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E31" i="71"/>
  <c r="H31" i="71" s="1"/>
  <c r="E30" i="71"/>
  <c r="H30" i="71" s="1"/>
  <c r="E29" i="71"/>
  <c r="H29" i="71" s="1"/>
  <c r="G28" i="71"/>
  <c r="F28" i="71"/>
  <c r="D28" i="71"/>
  <c r="C28" i="71"/>
  <c r="E27" i="71"/>
  <c r="H27" i="71" s="1"/>
  <c r="E26" i="71"/>
  <c r="H26" i="71" s="1"/>
  <c r="E25" i="71"/>
  <c r="H25" i="71" s="1"/>
  <c r="E24" i="71"/>
  <c r="H24" i="71" s="1"/>
  <c r="E23" i="71"/>
  <c r="H23" i="71" s="1"/>
  <c r="E22" i="71"/>
  <c r="E21" i="71"/>
  <c r="H21" i="71" s="1"/>
  <c r="E20" i="71"/>
  <c r="H20" i="71" s="1"/>
  <c r="E19" i="71"/>
  <c r="H19" i="71" s="1"/>
  <c r="G18" i="71"/>
  <c r="F18" i="71"/>
  <c r="D18" i="71"/>
  <c r="C18" i="71"/>
  <c r="E17" i="71"/>
  <c r="H17" i="71" s="1"/>
  <c r="E16" i="71"/>
  <c r="H16" i="71" s="1"/>
  <c r="E15" i="71"/>
  <c r="H15" i="71" s="1"/>
  <c r="E14" i="71"/>
  <c r="H14" i="71" s="1"/>
  <c r="E13" i="71"/>
  <c r="H13" i="71" s="1"/>
  <c r="E12" i="71"/>
  <c r="H12" i="71" s="1"/>
  <c r="E11" i="71"/>
  <c r="H11" i="71" s="1"/>
  <c r="G10" i="71"/>
  <c r="F10" i="71"/>
  <c r="D10" i="71"/>
  <c r="C10" i="71"/>
  <c r="D28" i="72" l="1"/>
  <c r="G28" i="72" s="1"/>
  <c r="D9" i="72"/>
  <c r="G9" i="72" s="1"/>
  <c r="C44" i="72"/>
  <c r="F9" i="71"/>
  <c r="F83" i="71"/>
  <c r="E18" i="71"/>
  <c r="E38" i="71"/>
  <c r="G83" i="71"/>
  <c r="D9" i="71"/>
  <c r="E28" i="71"/>
  <c r="H71" i="71"/>
  <c r="E145" i="71"/>
  <c r="D19" i="72"/>
  <c r="G19" i="72" s="1"/>
  <c r="D39" i="72"/>
  <c r="G39" i="72" s="1"/>
  <c r="E48" i="71"/>
  <c r="C9" i="71"/>
  <c r="G9" i="71"/>
  <c r="H58" i="71"/>
  <c r="H75" i="71"/>
  <c r="D83" i="71"/>
  <c r="H122" i="71"/>
  <c r="E71" i="71"/>
  <c r="E84" i="71"/>
  <c r="F44" i="72"/>
  <c r="H112" i="71"/>
  <c r="E58" i="71"/>
  <c r="C83" i="71"/>
  <c r="E136" i="71"/>
  <c r="E149" i="71"/>
  <c r="B44" i="72"/>
  <c r="H132" i="71"/>
  <c r="H62" i="71"/>
  <c r="H92" i="71"/>
  <c r="H10" i="71"/>
  <c r="H102" i="71"/>
  <c r="H88" i="71"/>
  <c r="H84" i="71" s="1"/>
  <c r="H140" i="71"/>
  <c r="H136" i="71" s="1"/>
  <c r="H146" i="71"/>
  <c r="H145" i="71" s="1"/>
  <c r="H152" i="71"/>
  <c r="H149" i="71" s="1"/>
  <c r="E10" i="71"/>
  <c r="E62" i="71"/>
  <c r="E92" i="71"/>
  <c r="E102" i="71"/>
  <c r="E112" i="71"/>
  <c r="E122" i="71"/>
  <c r="E132" i="71"/>
  <c r="E75" i="71"/>
  <c r="H22" i="71"/>
  <c r="H18" i="71" s="1"/>
  <c r="H32" i="71"/>
  <c r="H28" i="71" s="1"/>
  <c r="H42" i="71"/>
  <c r="H38" i="71" s="1"/>
  <c r="H52" i="71"/>
  <c r="H48" i="71" s="1"/>
  <c r="D79" i="70"/>
  <c r="G79" i="70" s="1"/>
  <c r="D78" i="70"/>
  <c r="G78" i="70" s="1"/>
  <c r="D77" i="70"/>
  <c r="G77" i="70" s="1"/>
  <c r="D76" i="70"/>
  <c r="G76" i="70" s="1"/>
  <c r="D75" i="70"/>
  <c r="G75" i="70" s="1"/>
  <c r="D74" i="70"/>
  <c r="G74" i="70" s="1"/>
  <c r="D73" i="70"/>
  <c r="G73" i="70" s="1"/>
  <c r="F72" i="70"/>
  <c r="E72" i="70"/>
  <c r="C72" i="70"/>
  <c r="B72" i="70"/>
  <c r="D71" i="70"/>
  <c r="G71" i="70" s="1"/>
  <c r="D70" i="70"/>
  <c r="G70" i="70" s="1"/>
  <c r="D69" i="70"/>
  <c r="G69" i="70" s="1"/>
  <c r="F68" i="70"/>
  <c r="E68" i="70"/>
  <c r="C68" i="70"/>
  <c r="B68" i="70"/>
  <c r="D67" i="70"/>
  <c r="G67" i="70" s="1"/>
  <c r="D66" i="70"/>
  <c r="G66" i="70" s="1"/>
  <c r="D65" i="70"/>
  <c r="G65" i="70" s="1"/>
  <c r="D64" i="70"/>
  <c r="G64" i="70" s="1"/>
  <c r="D63" i="70"/>
  <c r="G63" i="70" s="1"/>
  <c r="D62" i="70"/>
  <c r="G62" i="70" s="1"/>
  <c r="D61" i="70"/>
  <c r="G61" i="70" s="1"/>
  <c r="F60" i="70"/>
  <c r="E60" i="70"/>
  <c r="C60" i="70"/>
  <c r="B60" i="70"/>
  <c r="D59" i="70"/>
  <c r="G59" i="70" s="1"/>
  <c r="D58" i="70"/>
  <c r="G58" i="70" s="1"/>
  <c r="D57" i="70"/>
  <c r="G57" i="70" s="1"/>
  <c r="F56" i="70"/>
  <c r="E56" i="70"/>
  <c r="C56" i="70"/>
  <c r="B56" i="70"/>
  <c r="D55" i="70"/>
  <c r="G55" i="70" s="1"/>
  <c r="D54" i="70"/>
  <c r="G54" i="70" s="1"/>
  <c r="D53" i="70"/>
  <c r="G53" i="70" s="1"/>
  <c r="D52" i="70"/>
  <c r="G52" i="70" s="1"/>
  <c r="D51" i="70"/>
  <c r="G51" i="70" s="1"/>
  <c r="D50" i="70"/>
  <c r="G50" i="70" s="1"/>
  <c r="D49" i="70"/>
  <c r="G49" i="70" s="1"/>
  <c r="D48" i="70"/>
  <c r="G48" i="70" s="1"/>
  <c r="D47" i="70"/>
  <c r="G47" i="70" s="1"/>
  <c r="F46" i="70"/>
  <c r="E46" i="70"/>
  <c r="C46" i="70"/>
  <c r="B46" i="70"/>
  <c r="D45" i="70"/>
  <c r="G45" i="70" s="1"/>
  <c r="D44" i="70"/>
  <c r="G44" i="70" s="1"/>
  <c r="D43" i="70"/>
  <c r="G43" i="70" s="1"/>
  <c r="D42" i="70"/>
  <c r="G42" i="70" s="1"/>
  <c r="D41" i="70"/>
  <c r="G41" i="70" s="1"/>
  <c r="D40" i="70"/>
  <c r="G40" i="70" s="1"/>
  <c r="D39" i="70"/>
  <c r="G39" i="70" s="1"/>
  <c r="D38" i="70"/>
  <c r="G38" i="70" s="1"/>
  <c r="D37" i="70"/>
  <c r="G37" i="70" s="1"/>
  <c r="F36" i="70"/>
  <c r="E36" i="70"/>
  <c r="C36" i="70"/>
  <c r="B36" i="70"/>
  <c r="D35" i="70"/>
  <c r="G35" i="70" s="1"/>
  <c r="D34" i="70"/>
  <c r="G34" i="70" s="1"/>
  <c r="D33" i="70"/>
  <c r="G33" i="70" s="1"/>
  <c r="D32" i="70"/>
  <c r="G32" i="70" s="1"/>
  <c r="D31" i="70"/>
  <c r="G31" i="70" s="1"/>
  <c r="D30" i="70"/>
  <c r="G30" i="70" s="1"/>
  <c r="D29" i="70"/>
  <c r="G29" i="70" s="1"/>
  <c r="D28" i="70"/>
  <c r="G28" i="70" s="1"/>
  <c r="D27" i="70"/>
  <c r="G27" i="70" s="1"/>
  <c r="F26" i="70"/>
  <c r="E26" i="70"/>
  <c r="C26" i="70"/>
  <c r="B26" i="70"/>
  <c r="D25" i="70"/>
  <c r="G25" i="70" s="1"/>
  <c r="D24" i="70"/>
  <c r="G24" i="70" s="1"/>
  <c r="D23" i="70"/>
  <c r="G23" i="70" s="1"/>
  <c r="D22" i="70"/>
  <c r="G22" i="70" s="1"/>
  <c r="D21" i="70"/>
  <c r="G21" i="70" s="1"/>
  <c r="D20" i="70"/>
  <c r="G20" i="70" s="1"/>
  <c r="D19" i="70"/>
  <c r="G19" i="70" s="1"/>
  <c r="D18" i="70"/>
  <c r="G18" i="70" s="1"/>
  <c r="D17" i="70"/>
  <c r="G17" i="70" s="1"/>
  <c r="F16" i="70"/>
  <c r="E16" i="70"/>
  <c r="C16" i="70"/>
  <c r="B16" i="70"/>
  <c r="D15" i="70"/>
  <c r="G15" i="70" s="1"/>
  <c r="D14" i="70"/>
  <c r="G14" i="70" s="1"/>
  <c r="D13" i="70"/>
  <c r="G13" i="70" s="1"/>
  <c r="D12" i="70"/>
  <c r="G12" i="70" s="1"/>
  <c r="D11" i="70"/>
  <c r="G11" i="70" s="1"/>
  <c r="D10" i="70"/>
  <c r="G10" i="70" s="1"/>
  <c r="D9" i="70"/>
  <c r="G9" i="70" s="1"/>
  <c r="F8" i="70"/>
  <c r="E8" i="70"/>
  <c r="C8" i="70"/>
  <c r="B8" i="70"/>
  <c r="A4" i="70"/>
  <c r="D158" i="71" l="1"/>
  <c r="F158" i="71"/>
  <c r="G158" i="71"/>
  <c r="D68" i="70"/>
  <c r="D46" i="70"/>
  <c r="G46" i="70" s="1"/>
  <c r="D60" i="70"/>
  <c r="G60" i="70" s="1"/>
  <c r="D26" i="70"/>
  <c r="G26" i="70" s="1"/>
  <c r="D72" i="70"/>
  <c r="G72" i="70" s="1"/>
  <c r="D16" i="70"/>
  <c r="G16" i="70" s="1"/>
  <c r="D56" i="70"/>
  <c r="G56" i="70" s="1"/>
  <c r="F80" i="70"/>
  <c r="D44" i="72"/>
  <c r="C158" i="71"/>
  <c r="B8" i="37" s="1"/>
  <c r="D36" i="70"/>
  <c r="G36" i="70" s="1"/>
  <c r="E83" i="71"/>
  <c r="H83" i="71"/>
  <c r="E9" i="71"/>
  <c r="H9" i="71"/>
  <c r="D8" i="70"/>
  <c r="G8" i="70" s="1"/>
  <c r="C80" i="70"/>
  <c r="G68" i="70"/>
  <c r="E80" i="70"/>
  <c r="B80" i="70"/>
  <c r="H44" i="72" s="1"/>
  <c r="H46" i="72" l="1"/>
  <c r="H45" i="72"/>
  <c r="H47" i="72"/>
  <c r="H158" i="71"/>
  <c r="E158" i="71"/>
  <c r="I159" i="71"/>
  <c r="I154" i="71"/>
  <c r="I155" i="71"/>
  <c r="I158" i="71"/>
  <c r="G44" i="72"/>
  <c r="D80" i="70"/>
  <c r="C5" i="24"/>
  <c r="D5" i="24" s="1"/>
  <c r="I156" i="71" l="1"/>
  <c r="G80" i="70"/>
  <c r="I66" i="55"/>
  <c r="I67" i="55"/>
  <c r="I12" i="55"/>
  <c r="H28" i="67"/>
  <c r="F66" i="55"/>
  <c r="F67" i="55"/>
  <c r="F12" i="55"/>
  <c r="E28" i="67"/>
  <c r="A3" i="67"/>
  <c r="G35" i="67"/>
  <c r="G41" i="67"/>
  <c r="C35" i="67"/>
  <c r="C41" i="67"/>
  <c r="H26" i="67"/>
  <c r="H29" i="67"/>
  <c r="H30" i="67"/>
  <c r="H31" i="67"/>
  <c r="H32" i="67"/>
  <c r="H33" i="67"/>
  <c r="H36" i="67"/>
  <c r="H39" i="67"/>
  <c r="H42" i="67"/>
  <c r="H41" i="67" s="1"/>
  <c r="F35" i="67"/>
  <c r="F41" i="67"/>
  <c r="E26" i="67"/>
  <c r="E29" i="67"/>
  <c r="E30" i="67"/>
  <c r="E31" i="67"/>
  <c r="E32" i="67"/>
  <c r="E33" i="67"/>
  <c r="E36" i="67"/>
  <c r="E39" i="67"/>
  <c r="E42" i="67"/>
  <c r="E41" i="67" s="1"/>
  <c r="D35" i="67"/>
  <c r="D41" i="67"/>
  <c r="H18" i="67"/>
  <c r="E18" i="67"/>
  <c r="H17" i="67"/>
  <c r="E17" i="67"/>
  <c r="H16" i="67"/>
  <c r="E16" i="67"/>
  <c r="H15" i="67"/>
  <c r="E15" i="67"/>
  <c r="H14" i="67"/>
  <c r="E14" i="67"/>
  <c r="H13" i="67"/>
  <c r="E13" i="67"/>
  <c r="H12" i="67"/>
  <c r="E12" i="67"/>
  <c r="H11" i="67"/>
  <c r="E11" i="67"/>
  <c r="H10" i="67"/>
  <c r="E10" i="67"/>
  <c r="H9" i="67"/>
  <c r="E9" i="67"/>
  <c r="A3" i="54"/>
  <c r="C9" i="52"/>
  <c r="J9" i="52" s="1"/>
  <c r="C13" i="52"/>
  <c r="J13" i="52" s="1"/>
  <c r="D30" i="65"/>
  <c r="G30" i="65" s="1"/>
  <c r="D29" i="65"/>
  <c r="G29" i="65" s="1"/>
  <c r="D28" i="65"/>
  <c r="G28" i="65" s="1"/>
  <c r="F27" i="65"/>
  <c r="F20" i="65" s="1"/>
  <c r="E27" i="65"/>
  <c r="E20" i="65" s="1"/>
  <c r="C27" i="65"/>
  <c r="C20" i="65" s="1"/>
  <c r="B27" i="65"/>
  <c r="B20" i="65" s="1"/>
  <c r="B15" i="65"/>
  <c r="B8" i="65" s="1"/>
  <c r="D26" i="65"/>
  <c r="G26" i="65" s="1"/>
  <c r="D25" i="65"/>
  <c r="G25" i="65" s="1"/>
  <c r="D24" i="65"/>
  <c r="G24" i="65" s="1"/>
  <c r="D23" i="65"/>
  <c r="D21" i="65"/>
  <c r="G21" i="65" s="1"/>
  <c r="D22" i="65"/>
  <c r="D9" i="65"/>
  <c r="G9" i="65" s="1"/>
  <c r="D10" i="65"/>
  <c r="G10" i="65" s="1"/>
  <c r="D11" i="65"/>
  <c r="G11" i="65" s="1"/>
  <c r="D12" i="65"/>
  <c r="G12" i="65" s="1"/>
  <c r="D13" i="65"/>
  <c r="G13" i="65" s="1"/>
  <c r="D14" i="65"/>
  <c r="G14" i="65" s="1"/>
  <c r="D16" i="65"/>
  <c r="G16" i="65" s="1"/>
  <c r="D17" i="65"/>
  <c r="G17" i="65" s="1"/>
  <c r="D18" i="65"/>
  <c r="G18" i="65" s="1"/>
  <c r="F15" i="65"/>
  <c r="F8" i="65" s="1"/>
  <c r="E15" i="65"/>
  <c r="E8" i="65" s="1"/>
  <c r="C15" i="65"/>
  <c r="C8" i="65" s="1"/>
  <c r="I38" i="55"/>
  <c r="I37" i="55" s="1"/>
  <c r="A3" i="53"/>
  <c r="A3" i="55" s="1"/>
  <c r="E18" i="54"/>
  <c r="D18" i="54"/>
  <c r="C18" i="54"/>
  <c r="H30" i="55"/>
  <c r="G30" i="55"/>
  <c r="E30" i="55"/>
  <c r="D30" i="55"/>
  <c r="C56" i="51"/>
  <c r="B56" i="51"/>
  <c r="C30" i="51"/>
  <c r="B30" i="51"/>
  <c r="C76" i="62"/>
  <c r="B8" i="51"/>
  <c r="D28" i="61"/>
  <c r="G28" i="61" s="1"/>
  <c r="D27" i="61"/>
  <c r="G27" i="61" s="1"/>
  <c r="D26" i="61"/>
  <c r="G26" i="61" s="1"/>
  <c r="D25" i="61"/>
  <c r="D24" i="61"/>
  <c r="G24" i="61" s="1"/>
  <c r="D23" i="61"/>
  <c r="G23" i="61" s="1"/>
  <c r="D22" i="61"/>
  <c r="G22" i="61" s="1"/>
  <c r="D21" i="61"/>
  <c r="D17" i="61"/>
  <c r="G17" i="61" s="1"/>
  <c r="D16" i="61"/>
  <c r="G16" i="61" s="1"/>
  <c r="D15" i="61"/>
  <c r="G15" i="61" s="1"/>
  <c r="D14" i="61"/>
  <c r="G14" i="61" s="1"/>
  <c r="D13" i="61"/>
  <c r="G13" i="61" s="1"/>
  <c r="D12" i="61"/>
  <c r="G12" i="61" s="1"/>
  <c r="D11" i="61"/>
  <c r="G11" i="61" s="1"/>
  <c r="D10" i="61"/>
  <c r="G10" i="61" s="1"/>
  <c r="I78" i="55"/>
  <c r="I77" i="55"/>
  <c r="I79" i="55" s="1"/>
  <c r="I72" i="55"/>
  <c r="I71" i="55" s="1"/>
  <c r="I65" i="55"/>
  <c r="I64" i="55"/>
  <c r="I62" i="55"/>
  <c r="I61" i="55"/>
  <c r="I60" i="55"/>
  <c r="I59" i="55"/>
  <c r="I57" i="55"/>
  <c r="I56" i="55"/>
  <c r="I55" i="55"/>
  <c r="I54" i="55"/>
  <c r="I53" i="55"/>
  <c r="I52" i="55"/>
  <c r="I51" i="55"/>
  <c r="I50" i="55"/>
  <c r="I41" i="55"/>
  <c r="I40" i="55"/>
  <c r="C31" i="54"/>
  <c r="F31" i="54" s="1"/>
  <c r="F68" i="51"/>
  <c r="G24" i="52"/>
  <c r="G25" i="52"/>
  <c r="G26" i="52"/>
  <c r="G14" i="52"/>
  <c r="G15" i="52"/>
  <c r="G16" i="52"/>
  <c r="G22" i="52"/>
  <c r="G21" i="52"/>
  <c r="G20" i="52"/>
  <c r="G12" i="52"/>
  <c r="G11" i="52"/>
  <c r="G10" i="52"/>
  <c r="E80" i="62"/>
  <c r="H80" i="62" s="1"/>
  <c r="E79" i="62"/>
  <c r="H79" i="62" s="1"/>
  <c r="E78" i="62"/>
  <c r="H78" i="62" s="1"/>
  <c r="E77" i="62"/>
  <c r="H77" i="62" s="1"/>
  <c r="E74" i="62"/>
  <c r="H74" i="62" s="1"/>
  <c r="E66" i="62"/>
  <c r="H66" i="62" s="1"/>
  <c r="H67" i="62"/>
  <c r="E68" i="62"/>
  <c r="H68" i="62" s="1"/>
  <c r="E69" i="62"/>
  <c r="H69" i="62" s="1"/>
  <c r="E70" i="62"/>
  <c r="H70" i="62" s="1"/>
  <c r="E71" i="62"/>
  <c r="H71" i="62" s="1"/>
  <c r="E72" i="62"/>
  <c r="H72" i="62" s="1"/>
  <c r="E73" i="62"/>
  <c r="H73" i="62" s="1"/>
  <c r="E64" i="62"/>
  <c r="H64" i="62" s="1"/>
  <c r="E63" i="62"/>
  <c r="H63" i="62" s="1"/>
  <c r="E62" i="62"/>
  <c r="H62" i="62" s="1"/>
  <c r="E61" i="62"/>
  <c r="H61" i="62" s="1"/>
  <c r="E60" i="62"/>
  <c r="H60" i="62" s="1"/>
  <c r="E59" i="62"/>
  <c r="H59" i="62" s="1"/>
  <c r="E58" i="62"/>
  <c r="E55" i="62"/>
  <c r="H55" i="62" s="1"/>
  <c r="E54" i="62"/>
  <c r="H54" i="62" s="1"/>
  <c r="E53" i="62"/>
  <c r="E52" i="62"/>
  <c r="H52" i="62" s="1"/>
  <c r="E51" i="62"/>
  <c r="H51" i="62" s="1"/>
  <c r="E50" i="62"/>
  <c r="E49" i="62"/>
  <c r="H49" i="62" s="1"/>
  <c r="E48" i="62"/>
  <c r="E44" i="62"/>
  <c r="H44" i="62" s="1"/>
  <c r="E43" i="62"/>
  <c r="H43" i="62" s="1"/>
  <c r="E42" i="62"/>
  <c r="E41" i="62"/>
  <c r="H41" i="62" s="1"/>
  <c r="E38" i="62"/>
  <c r="H38" i="62" s="1"/>
  <c r="E37" i="62"/>
  <c r="H37" i="62" s="1"/>
  <c r="E36" i="62"/>
  <c r="H36" i="62" s="1"/>
  <c r="E35" i="62"/>
  <c r="E34" i="62"/>
  <c r="H34" i="62" s="1"/>
  <c r="E33" i="62"/>
  <c r="H33" i="62" s="1"/>
  <c r="E32" i="62"/>
  <c r="E31" i="62"/>
  <c r="H31" i="62" s="1"/>
  <c r="E30" i="62"/>
  <c r="E27" i="62"/>
  <c r="H27" i="62" s="1"/>
  <c r="E26" i="62"/>
  <c r="H26" i="62" s="1"/>
  <c r="E25" i="62"/>
  <c r="H25" i="62" s="1"/>
  <c r="E24" i="62"/>
  <c r="H24" i="62" s="1"/>
  <c r="E23" i="62"/>
  <c r="H23" i="62" s="1"/>
  <c r="E21" i="62"/>
  <c r="H21" i="62" s="1"/>
  <c r="E22" i="62"/>
  <c r="H22" i="62" s="1"/>
  <c r="E18" i="62"/>
  <c r="H18" i="62" s="1"/>
  <c r="E17" i="62"/>
  <c r="H17" i="62" s="1"/>
  <c r="E16" i="62"/>
  <c r="H16" i="62" s="1"/>
  <c r="E15" i="62"/>
  <c r="H15" i="62" s="1"/>
  <c r="E14" i="62"/>
  <c r="H14" i="62" s="1"/>
  <c r="E13" i="62"/>
  <c r="H13" i="62" s="1"/>
  <c r="E11" i="62"/>
  <c r="H11" i="62" s="1"/>
  <c r="E12" i="62"/>
  <c r="F11" i="55"/>
  <c r="D17" i="55"/>
  <c r="G41" i="51"/>
  <c r="F41" i="51"/>
  <c r="F19" i="52"/>
  <c r="F26" i="51"/>
  <c r="C24" i="51"/>
  <c r="C16" i="51"/>
  <c r="E44" i="54"/>
  <c r="F46" i="54" s="1"/>
  <c r="D44" i="54"/>
  <c r="F45" i="54" s="1"/>
  <c r="C44" i="54"/>
  <c r="F44" i="54" s="1"/>
  <c r="E41" i="54"/>
  <c r="F43" i="54" s="1"/>
  <c r="D41" i="54"/>
  <c r="F42" i="54" s="1"/>
  <c r="C41" i="54"/>
  <c r="F41" i="54" s="1"/>
  <c r="E31" i="54"/>
  <c r="F33" i="54" s="1"/>
  <c r="D31" i="54"/>
  <c r="F32" i="54" s="1"/>
  <c r="E9" i="54"/>
  <c r="E8" i="20"/>
  <c r="E14" i="54"/>
  <c r="E11" i="20"/>
  <c r="D14" i="54"/>
  <c r="D11" i="20"/>
  <c r="C14" i="54"/>
  <c r="C11" i="20"/>
  <c r="F11" i="20" s="1"/>
  <c r="D9" i="54"/>
  <c r="D8" i="20"/>
  <c r="D14" i="20" s="1"/>
  <c r="D18" i="20" s="1"/>
  <c r="D20" i="20" s="1"/>
  <c r="C9" i="54"/>
  <c r="C8" i="20"/>
  <c r="H32" i="62"/>
  <c r="H35" i="62"/>
  <c r="H42" i="62"/>
  <c r="H48" i="62"/>
  <c r="H53" i="62"/>
  <c r="H58" i="62"/>
  <c r="C10" i="62"/>
  <c r="C20" i="62"/>
  <c r="C29" i="62"/>
  <c r="C40" i="62"/>
  <c r="C47" i="62"/>
  <c r="C57" i="62"/>
  <c r="C65" i="62"/>
  <c r="G10" i="62"/>
  <c r="G20" i="62"/>
  <c r="G29" i="62"/>
  <c r="G40" i="62"/>
  <c r="G47" i="62"/>
  <c r="G57" i="62"/>
  <c r="G65" i="62"/>
  <c r="G76" i="62"/>
  <c r="F10" i="62"/>
  <c r="F20" i="62"/>
  <c r="F29" i="62"/>
  <c r="F40" i="62"/>
  <c r="F47" i="62"/>
  <c r="F57" i="62"/>
  <c r="F65" i="62"/>
  <c r="F76" i="62"/>
  <c r="D10" i="62"/>
  <c r="D20" i="62"/>
  <c r="D29" i="62"/>
  <c r="D40" i="62"/>
  <c r="D47" i="62"/>
  <c r="D57" i="62"/>
  <c r="D65" i="62"/>
  <c r="D76" i="62"/>
  <c r="C9" i="61"/>
  <c r="C20" i="61"/>
  <c r="C31" i="38"/>
  <c r="H32" i="38" s="1"/>
  <c r="B31" i="38"/>
  <c r="H31" i="38" s="1"/>
  <c r="F9" i="61"/>
  <c r="F20" i="61"/>
  <c r="F31" i="38"/>
  <c r="H35" i="38" s="1"/>
  <c r="D9" i="52"/>
  <c r="D8" i="52" s="1"/>
  <c r="D18" i="52" s="1"/>
  <c r="D13" i="52"/>
  <c r="E9" i="52"/>
  <c r="E13" i="52"/>
  <c r="F9" i="52"/>
  <c r="F8" i="52" s="1"/>
  <c r="F18" i="52" s="1"/>
  <c r="F13" i="52"/>
  <c r="F37" i="51"/>
  <c r="F30" i="51"/>
  <c r="F22" i="51"/>
  <c r="F18" i="51"/>
  <c r="F8" i="51"/>
  <c r="F54" i="51"/>
  <c r="F58" i="51"/>
  <c r="F62" i="51"/>
  <c r="F44" i="2"/>
  <c r="F38" i="2"/>
  <c r="F34" i="2"/>
  <c r="F29" i="2"/>
  <c r="F16" i="2"/>
  <c r="B29" i="2"/>
  <c r="B16" i="2"/>
  <c r="G37" i="51"/>
  <c r="G30" i="51"/>
  <c r="G26" i="51"/>
  <c r="G22" i="51"/>
  <c r="G18" i="51"/>
  <c r="G8" i="51"/>
  <c r="G54" i="51"/>
  <c r="G58" i="51"/>
  <c r="G62" i="51"/>
  <c r="G68" i="51"/>
  <c r="G44" i="2"/>
  <c r="G38" i="2"/>
  <c r="G34" i="2"/>
  <c r="G29" i="2"/>
  <c r="G16" i="2"/>
  <c r="B40" i="51"/>
  <c r="B37" i="51"/>
  <c r="B24" i="51"/>
  <c r="B16" i="51"/>
  <c r="C18" i="6"/>
  <c r="D18" i="6"/>
  <c r="E18" i="6"/>
  <c r="C40" i="51"/>
  <c r="C37" i="51"/>
  <c r="C8" i="51"/>
  <c r="C29" i="2"/>
  <c r="C16" i="2"/>
  <c r="G25" i="61"/>
  <c r="E20" i="61"/>
  <c r="B20" i="61"/>
  <c r="E9" i="61"/>
  <c r="B9" i="61"/>
  <c r="I13" i="52"/>
  <c r="K17" i="53"/>
  <c r="K16" i="53"/>
  <c r="K15" i="53"/>
  <c r="K14" i="53"/>
  <c r="K11" i="53"/>
  <c r="K10" i="53"/>
  <c r="K9" i="53"/>
  <c r="K8" i="53"/>
  <c r="F10" i="55"/>
  <c r="H39" i="55"/>
  <c r="G39" i="55"/>
  <c r="E39" i="55"/>
  <c r="D39" i="55"/>
  <c r="E17" i="55"/>
  <c r="H17" i="55"/>
  <c r="G17" i="55"/>
  <c r="J13" i="53"/>
  <c r="I13" i="53"/>
  <c r="H13" i="53"/>
  <c r="G13" i="53"/>
  <c r="F13" i="53"/>
  <c r="F7" i="53"/>
  <c r="E13" i="53"/>
  <c r="D13" i="53"/>
  <c r="C13" i="53"/>
  <c r="B13" i="53"/>
  <c r="J7" i="53"/>
  <c r="I7" i="53"/>
  <c r="H7" i="53"/>
  <c r="H19" i="53" s="1"/>
  <c r="G7" i="53"/>
  <c r="E7" i="53"/>
  <c r="E19" i="53" s="1"/>
  <c r="D7" i="53"/>
  <c r="C7" i="53"/>
  <c r="B7" i="53"/>
  <c r="B19" i="53" s="1"/>
  <c r="E77" i="54"/>
  <c r="E75" i="54"/>
  <c r="E81" i="54"/>
  <c r="E83" i="54"/>
  <c r="C78" i="54"/>
  <c r="C79" i="54"/>
  <c r="C75" i="54"/>
  <c r="C81" i="54"/>
  <c r="D77" i="54"/>
  <c r="D83" i="54"/>
  <c r="D81" i="54"/>
  <c r="D75" i="54"/>
  <c r="E65" i="54"/>
  <c r="E63" i="54"/>
  <c r="E61" i="54"/>
  <c r="E60" i="54"/>
  <c r="E57" i="54"/>
  <c r="D65" i="54"/>
  <c r="D63" i="54"/>
  <c r="D61" i="54"/>
  <c r="D60" i="54"/>
  <c r="D57" i="54"/>
  <c r="C60" i="54"/>
  <c r="C61" i="54"/>
  <c r="C57" i="54"/>
  <c r="C63" i="54"/>
  <c r="I36" i="55"/>
  <c r="I35" i="55"/>
  <c r="I34" i="55"/>
  <c r="I33" i="55"/>
  <c r="I32" i="55"/>
  <c r="I31" i="55"/>
  <c r="I29" i="55"/>
  <c r="I28" i="55"/>
  <c r="I27" i="55"/>
  <c r="I26" i="55"/>
  <c r="I25" i="55"/>
  <c r="I24" i="55"/>
  <c r="I23" i="55"/>
  <c r="I22" i="55"/>
  <c r="I21" i="55"/>
  <c r="I20" i="55"/>
  <c r="I19" i="55"/>
  <c r="I16" i="55"/>
  <c r="I15" i="55"/>
  <c r="I14" i="55"/>
  <c r="I13" i="55"/>
  <c r="I11" i="55"/>
  <c r="I10" i="55"/>
  <c r="F64" i="55"/>
  <c r="F63" i="55" s="1"/>
  <c r="F50" i="55"/>
  <c r="F51" i="55"/>
  <c r="F52" i="55"/>
  <c r="F53" i="55"/>
  <c r="F54" i="55"/>
  <c r="F55" i="55"/>
  <c r="F56" i="55"/>
  <c r="F57" i="55"/>
  <c r="F59" i="55"/>
  <c r="F58" i="55" s="1"/>
  <c r="F41" i="55"/>
  <c r="F40" i="55"/>
  <c r="F38" i="55"/>
  <c r="F37" i="55" s="1"/>
  <c r="F32" i="55"/>
  <c r="F33" i="55"/>
  <c r="F34" i="55"/>
  <c r="F35" i="55"/>
  <c r="F36" i="55"/>
  <c r="F13" i="55"/>
  <c r="F14" i="55"/>
  <c r="F15" i="55"/>
  <c r="F16" i="55"/>
  <c r="F19" i="55"/>
  <c r="F20" i="55"/>
  <c r="F21" i="55"/>
  <c r="F22" i="55"/>
  <c r="F23" i="55"/>
  <c r="F24" i="55"/>
  <c r="F25" i="55"/>
  <c r="F26" i="55"/>
  <c r="F27" i="55"/>
  <c r="F28" i="55"/>
  <c r="F29" i="55"/>
  <c r="F71" i="55"/>
  <c r="D79" i="55"/>
  <c r="E79" i="55"/>
  <c r="F78" i="55"/>
  <c r="F77" i="55"/>
  <c r="F79" i="55" s="1"/>
  <c r="H79" i="55"/>
  <c r="H71" i="55"/>
  <c r="H49" i="55"/>
  <c r="H58" i="55"/>
  <c r="H63" i="55"/>
  <c r="H37" i="55"/>
  <c r="G79" i="55"/>
  <c r="G71" i="55"/>
  <c r="G63" i="55"/>
  <c r="G58" i="55"/>
  <c r="G49" i="55"/>
  <c r="G37" i="55"/>
  <c r="E71" i="55"/>
  <c r="E63" i="55"/>
  <c r="E58" i="55"/>
  <c r="E49" i="55"/>
  <c r="E37" i="55"/>
  <c r="D71" i="55"/>
  <c r="D37" i="55"/>
  <c r="D49" i="55"/>
  <c r="D58" i="55"/>
  <c r="D63" i="55"/>
  <c r="C23" i="52"/>
  <c r="D23" i="52"/>
  <c r="E23" i="52"/>
  <c r="F23" i="52"/>
  <c r="C19" i="52"/>
  <c r="D19" i="52"/>
  <c r="G19" i="52" s="1"/>
  <c r="E19" i="52"/>
  <c r="I23" i="52"/>
  <c r="H23" i="52"/>
  <c r="I19" i="52"/>
  <c r="H19" i="52"/>
  <c r="I9" i="52"/>
  <c r="H9" i="52"/>
  <c r="H13" i="52"/>
  <c r="H8" i="52" s="1"/>
  <c r="H18" i="52" s="1"/>
  <c r="E211" i="50"/>
  <c r="E9" i="50"/>
  <c r="I9" i="50" s="1"/>
  <c r="D8" i="38"/>
  <c r="G8" i="38" s="1"/>
  <c r="D9" i="38"/>
  <c r="G9" i="38" s="1"/>
  <c r="D10" i="38"/>
  <c r="G10" i="38" s="1"/>
  <c r="D11" i="38"/>
  <c r="G11" i="38" s="1"/>
  <c r="D12" i="38"/>
  <c r="G12" i="38" s="1"/>
  <c r="D13" i="38"/>
  <c r="G13" i="38" s="1"/>
  <c r="D14" i="38"/>
  <c r="G14" i="38" s="1"/>
  <c r="D15" i="38"/>
  <c r="G15" i="38" s="1"/>
  <c r="D16" i="38"/>
  <c r="G16" i="38" s="1"/>
  <c r="D17" i="38"/>
  <c r="D25" i="38"/>
  <c r="D26" i="38"/>
  <c r="D27" i="38"/>
  <c r="D28" i="38"/>
  <c r="D29" i="38"/>
  <c r="D30" i="38"/>
  <c r="D18" i="38"/>
  <c r="D19" i="38"/>
  <c r="D20" i="38"/>
  <c r="D21" i="38"/>
  <c r="D22" i="38"/>
  <c r="D23" i="38"/>
  <c r="D24" i="38"/>
  <c r="A3" i="27"/>
  <c r="A3" i="20"/>
  <c r="A3" i="32"/>
  <c r="A3" i="42"/>
  <c r="B3" i="19"/>
  <c r="A3" i="16"/>
  <c r="A4" i="45"/>
  <c r="A4" i="44"/>
  <c r="A4" i="38"/>
  <c r="A4" i="37"/>
  <c r="A3" i="6"/>
  <c r="A3" i="28"/>
  <c r="A3" i="85" s="1"/>
  <c r="A3" i="24"/>
  <c r="A3" i="21"/>
  <c r="A3" i="13"/>
  <c r="A3" i="26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17" i="38"/>
  <c r="D38" i="42"/>
  <c r="G38" i="42" s="1"/>
  <c r="D37" i="42"/>
  <c r="G37" i="42" s="1"/>
  <c r="D36" i="42"/>
  <c r="G36" i="42" s="1"/>
  <c r="D9" i="6"/>
  <c r="D7" i="6" s="1"/>
  <c r="F22" i="45"/>
  <c r="H26" i="45" s="1"/>
  <c r="E22" i="45"/>
  <c r="H25" i="45" s="1"/>
  <c r="C22" i="45"/>
  <c r="H23" i="45" s="1"/>
  <c r="B22" i="45"/>
  <c r="H22" i="45" s="1"/>
  <c r="D58" i="1"/>
  <c r="C58" i="1"/>
  <c r="C51" i="1"/>
  <c r="C45" i="1"/>
  <c r="F19" i="20" s="1"/>
  <c r="C31" i="1"/>
  <c r="C27" i="1"/>
  <c r="C41" i="1"/>
  <c r="C8" i="24"/>
  <c r="C32" i="24"/>
  <c r="D51" i="1"/>
  <c r="D45" i="1"/>
  <c r="D31" i="1"/>
  <c r="D27" i="1"/>
  <c r="D41" i="1"/>
  <c r="D18" i="1"/>
  <c r="D15" i="1"/>
  <c r="D7" i="1"/>
  <c r="C18" i="1"/>
  <c r="C15" i="1"/>
  <c r="C7" i="1"/>
  <c r="D12" i="42"/>
  <c r="G12" i="42" s="1"/>
  <c r="D11" i="42"/>
  <c r="G11" i="42" s="1"/>
  <c r="D21" i="42"/>
  <c r="G21" i="42" s="1"/>
  <c r="D20" i="42"/>
  <c r="D19" i="42"/>
  <c r="G19" i="42" s="1"/>
  <c r="D18" i="42"/>
  <c r="G18" i="42" s="1"/>
  <c r="D17" i="42"/>
  <c r="G17" i="42" s="1"/>
  <c r="D16" i="42"/>
  <c r="G16" i="42" s="1"/>
  <c r="D15" i="42"/>
  <c r="G15" i="42" s="1"/>
  <c r="D14" i="42"/>
  <c r="G14" i="42" s="1"/>
  <c r="D25" i="42"/>
  <c r="G25" i="42" s="1"/>
  <c r="D24" i="42"/>
  <c r="G24" i="42" s="1"/>
  <c r="D23" i="42"/>
  <c r="G23" i="42" s="1"/>
  <c r="D28" i="42"/>
  <c r="G28" i="42" s="1"/>
  <c r="D27" i="42"/>
  <c r="D35" i="42"/>
  <c r="D34" i="42" s="1"/>
  <c r="D32" i="42"/>
  <c r="G32" i="42" s="1"/>
  <c r="D31" i="42"/>
  <c r="D30" i="42"/>
  <c r="G30" i="42" s="1"/>
  <c r="D33" i="42"/>
  <c r="G33" i="42" s="1"/>
  <c r="F34" i="42"/>
  <c r="E34" i="42"/>
  <c r="C34" i="42"/>
  <c r="B34" i="42"/>
  <c r="F29" i="42"/>
  <c r="E29" i="42"/>
  <c r="C29" i="42"/>
  <c r="B29" i="42"/>
  <c r="F26" i="42"/>
  <c r="E26" i="42"/>
  <c r="C26" i="42"/>
  <c r="B26" i="42"/>
  <c r="F22" i="42"/>
  <c r="E22" i="42"/>
  <c r="C22" i="42"/>
  <c r="B22" i="42"/>
  <c r="F13" i="42"/>
  <c r="E13" i="42"/>
  <c r="C13" i="42"/>
  <c r="B13" i="42"/>
  <c r="B39" i="42" s="1"/>
  <c r="H39" i="42" s="1"/>
  <c r="F39" i="42"/>
  <c r="H43" i="42" s="1"/>
  <c r="D34" i="24"/>
  <c r="E63" i="23"/>
  <c r="E26" i="20"/>
  <c r="D26" i="20"/>
  <c r="C26" i="20"/>
  <c r="D31" i="19"/>
  <c r="D19" i="19"/>
  <c r="C31" i="19"/>
  <c r="C19" i="19"/>
  <c r="E29" i="16"/>
  <c r="E28" i="16"/>
  <c r="E27" i="16"/>
  <c r="E26" i="16"/>
  <c r="E25" i="16"/>
  <c r="E24" i="16"/>
  <c r="E23" i="16"/>
  <c r="E22" i="16"/>
  <c r="E21" i="16"/>
  <c r="E20" i="16"/>
  <c r="E9" i="16"/>
  <c r="E10" i="16"/>
  <c r="E11" i="16"/>
  <c r="E12" i="16"/>
  <c r="E13" i="16"/>
  <c r="E14" i="16"/>
  <c r="E15" i="16"/>
  <c r="E16" i="16"/>
  <c r="E17" i="16"/>
  <c r="E8" i="16"/>
  <c r="D30" i="16"/>
  <c r="D18" i="16"/>
  <c r="C30" i="16"/>
  <c r="C18" i="16"/>
  <c r="G10" i="45"/>
  <c r="G12" i="45"/>
  <c r="G14" i="45"/>
  <c r="G16" i="45"/>
  <c r="G18" i="45"/>
  <c r="G20" i="45"/>
  <c r="D10" i="45"/>
  <c r="D11" i="45"/>
  <c r="G11" i="45" s="1"/>
  <c r="D12" i="45"/>
  <c r="D13" i="45"/>
  <c r="G13" i="45" s="1"/>
  <c r="D14" i="45"/>
  <c r="D15" i="45"/>
  <c r="G15" i="45" s="1"/>
  <c r="D16" i="45"/>
  <c r="D17" i="45"/>
  <c r="G17" i="45" s="1"/>
  <c r="D18" i="45"/>
  <c r="D19" i="45"/>
  <c r="G19" i="45" s="1"/>
  <c r="D20" i="45"/>
  <c r="D21" i="45"/>
  <c r="G21" i="45" s="1"/>
  <c r="D9" i="45"/>
  <c r="F14" i="44"/>
  <c r="H18" i="44" s="1"/>
  <c r="E14" i="44"/>
  <c r="H17" i="44" s="1"/>
  <c r="C14" i="44"/>
  <c r="H15" i="44" s="1"/>
  <c r="B14" i="44"/>
  <c r="H14" i="44" s="1"/>
  <c r="D10" i="44"/>
  <c r="G10" i="44" s="1"/>
  <c r="D11" i="44"/>
  <c r="G11" i="44" s="1"/>
  <c r="D12" i="44"/>
  <c r="G12" i="44" s="1"/>
  <c r="D9" i="44"/>
  <c r="G9" i="44" s="1"/>
  <c r="E31" i="38"/>
  <c r="H34" i="38" s="1"/>
  <c r="F26" i="6"/>
  <c r="G26" i="6" s="1"/>
  <c r="F27" i="6"/>
  <c r="G27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0" i="6"/>
  <c r="G10" i="6" s="1"/>
  <c r="G9" i="45"/>
  <c r="F14" i="37"/>
  <c r="E14" i="37"/>
  <c r="C14" i="37"/>
  <c r="B14" i="37"/>
  <c r="H14" i="37" s="1"/>
  <c r="D12" i="37"/>
  <c r="G12" i="37" s="1"/>
  <c r="D11" i="37"/>
  <c r="G11" i="37" s="1"/>
  <c r="D10" i="37"/>
  <c r="G10" i="37" s="1"/>
  <c r="D9" i="37"/>
  <c r="G9" i="37" s="1"/>
  <c r="D8" i="37"/>
  <c r="G8" i="37" s="1"/>
  <c r="D8" i="21"/>
  <c r="D17" i="21"/>
  <c r="E9" i="6"/>
  <c r="C9" i="6"/>
  <c r="C7" i="6" s="1"/>
  <c r="D38" i="23"/>
  <c r="D42" i="23"/>
  <c r="C38" i="23"/>
  <c r="C42" i="23"/>
  <c r="G31" i="42"/>
  <c r="I8" i="52"/>
  <c r="I18" i="52" s="1"/>
  <c r="E22" i="54"/>
  <c r="E24" i="54" s="1"/>
  <c r="E26" i="54" s="1"/>
  <c r="E35" i="54" s="1"/>
  <c r="G35" i="42"/>
  <c r="G34" i="42" s="1"/>
  <c r="F49" i="55"/>
  <c r="F69" i="55" s="1"/>
  <c r="G19" i="53"/>
  <c r="D59" i="54"/>
  <c r="D67" i="54" s="1"/>
  <c r="D69" i="54" s="1"/>
  <c r="E8" i="52"/>
  <c r="E18" i="52" s="1"/>
  <c r="H50" i="62"/>
  <c r="E57" i="62"/>
  <c r="I19" i="53"/>
  <c r="G20" i="42"/>
  <c r="K7" i="53"/>
  <c r="G23" i="65"/>
  <c r="D46" i="62" l="1"/>
  <c r="C9" i="62"/>
  <c r="I49" i="55"/>
  <c r="E43" i="55"/>
  <c r="C45" i="51"/>
  <c r="C58" i="51" s="1"/>
  <c r="D22" i="54"/>
  <c r="D24" i="54" s="1"/>
  <c r="D26" i="54" s="1"/>
  <c r="D35" i="54" s="1"/>
  <c r="H28" i="37"/>
  <c r="H18" i="37"/>
  <c r="H25" i="37"/>
  <c r="H15" i="37"/>
  <c r="H27" i="37"/>
  <c r="H17" i="37"/>
  <c r="I157" i="71"/>
  <c r="I39" i="55"/>
  <c r="E69" i="55"/>
  <c r="F30" i="55"/>
  <c r="I17" i="55"/>
  <c r="I30" i="55"/>
  <c r="G9" i="52"/>
  <c r="J10" i="52" s="1"/>
  <c r="D61" i="1"/>
  <c r="F18" i="6"/>
  <c r="D9" i="62"/>
  <c r="D46" i="23"/>
  <c r="D59" i="23"/>
  <c r="H20" i="62"/>
  <c r="E47" i="62"/>
  <c r="F17" i="55"/>
  <c r="G13" i="52"/>
  <c r="J14" i="52" s="1"/>
  <c r="I63" i="55"/>
  <c r="C31" i="16"/>
  <c r="D26" i="42"/>
  <c r="H57" i="62"/>
  <c r="C24" i="1"/>
  <c r="E85" i="54"/>
  <c r="E87" i="54" s="1"/>
  <c r="J19" i="53"/>
  <c r="G71" i="51"/>
  <c r="G45" i="51"/>
  <c r="G56" i="51" s="1"/>
  <c r="D82" i="62"/>
  <c r="I83" i="62" s="1"/>
  <c r="F9" i="62"/>
  <c r="G46" i="62"/>
  <c r="G9" i="62"/>
  <c r="C46" i="62"/>
  <c r="C82" i="62" s="1"/>
  <c r="I82" i="62" s="1"/>
  <c r="B45" i="51"/>
  <c r="B58" i="51" s="1"/>
  <c r="H25" i="67"/>
  <c r="E25" i="67"/>
  <c r="E19" i="67"/>
  <c r="H35" i="67"/>
  <c r="D24" i="1"/>
  <c r="D63" i="1" s="1"/>
  <c r="E64" i="1" s="1"/>
  <c r="C41" i="24"/>
  <c r="F48" i="2"/>
  <c r="G40" i="80" s="1"/>
  <c r="E40" i="62"/>
  <c r="D22" i="42"/>
  <c r="K13" i="53"/>
  <c r="G27" i="42"/>
  <c r="G26" i="42" s="1"/>
  <c r="D22" i="45"/>
  <c r="H24" i="45" s="1"/>
  <c r="B30" i="61"/>
  <c r="H30" i="61" s="1"/>
  <c r="E14" i="20"/>
  <c r="E18" i="20" s="1"/>
  <c r="E20" i="20" s="1"/>
  <c r="G23" i="52"/>
  <c r="I58" i="55"/>
  <c r="E65" i="62"/>
  <c r="D13" i="42"/>
  <c r="D48" i="54"/>
  <c r="D29" i="42"/>
  <c r="C48" i="54"/>
  <c r="C35" i="23"/>
  <c r="D31" i="16"/>
  <c r="D32" i="19"/>
  <c r="C59" i="23"/>
  <c r="C59" i="54"/>
  <c r="C67" i="54" s="1"/>
  <c r="C69" i="54" s="1"/>
  <c r="E59" i="54"/>
  <c r="E67" i="54" s="1"/>
  <c r="E69" i="54" s="1"/>
  <c r="E20" i="62"/>
  <c r="G9" i="61"/>
  <c r="D35" i="23"/>
  <c r="G13" i="42"/>
  <c r="C61" i="1"/>
  <c r="H211" i="50"/>
  <c r="D85" i="54"/>
  <c r="D87" i="54" s="1"/>
  <c r="F31" i="2"/>
  <c r="F71" i="51"/>
  <c r="F45" i="51"/>
  <c r="F56" i="51" s="1"/>
  <c r="D5" i="21"/>
  <c r="D44" i="67"/>
  <c r="F44" i="67"/>
  <c r="G27" i="65"/>
  <c r="F39" i="55"/>
  <c r="F43" i="55" s="1"/>
  <c r="F74" i="55" s="1"/>
  <c r="G48" i="2"/>
  <c r="G22" i="80" s="1"/>
  <c r="K19" i="53"/>
  <c r="G18" i="6"/>
  <c r="H18" i="6"/>
  <c r="C46" i="23"/>
  <c r="C19" i="53"/>
  <c r="C31" i="2"/>
  <c r="G31" i="2"/>
  <c r="D31" i="38"/>
  <c r="H33" i="38" s="1"/>
  <c r="C30" i="61"/>
  <c r="H31" i="61" s="1"/>
  <c r="F46" i="62"/>
  <c r="G15" i="65"/>
  <c r="D27" i="65"/>
  <c r="D20" i="65" s="1"/>
  <c r="C44" i="67"/>
  <c r="F8" i="20" s="1"/>
  <c r="G44" i="67"/>
  <c r="H48" i="72"/>
  <c r="E10" i="62"/>
  <c r="C22" i="54"/>
  <c r="C24" i="54" s="1"/>
  <c r="C26" i="54" s="1"/>
  <c r="E48" i="54"/>
  <c r="C77" i="54"/>
  <c r="C85" i="54" s="1"/>
  <c r="C87" i="54" s="1"/>
  <c r="D14" i="44"/>
  <c r="H16" i="44" s="1"/>
  <c r="D9" i="61"/>
  <c r="E74" i="55"/>
  <c r="C35" i="54"/>
  <c r="G22" i="45"/>
  <c r="H27" i="45" s="1"/>
  <c r="G29" i="42"/>
  <c r="H40" i="62"/>
  <c r="H47" i="62"/>
  <c r="B31" i="2"/>
  <c r="H76" i="62"/>
  <c r="A4" i="71"/>
  <c r="F31" i="65"/>
  <c r="G21" i="61"/>
  <c r="G20" i="61" s="1"/>
  <c r="D20" i="61"/>
  <c r="E76" i="62"/>
  <c r="E18" i="16"/>
  <c r="H9" i="50"/>
  <c r="C14" i="20"/>
  <c r="C18" i="20" s="1"/>
  <c r="C20" i="20" s="1"/>
  <c r="H30" i="62"/>
  <c r="H29" i="62" s="1"/>
  <c r="E29" i="62"/>
  <c r="E7" i="6"/>
  <c r="E30" i="16"/>
  <c r="C39" i="42"/>
  <c r="H40" i="42" s="1"/>
  <c r="F19" i="53"/>
  <c r="F30" i="61"/>
  <c r="H34" i="61" s="1"/>
  <c r="F10" i="54"/>
  <c r="F15" i="54"/>
  <c r="F11" i="54"/>
  <c r="C8" i="52"/>
  <c r="C18" i="52" s="1"/>
  <c r="J20" i="52" s="1"/>
  <c r="E39" i="42"/>
  <c r="H42" i="42" s="1"/>
  <c r="D69" i="55"/>
  <c r="D19" i="53"/>
  <c r="G43" i="55"/>
  <c r="F9" i="54"/>
  <c r="F14" i="54"/>
  <c r="F16" i="54"/>
  <c r="C32" i="19"/>
  <c r="G69" i="55"/>
  <c r="H69" i="55"/>
  <c r="H43" i="55"/>
  <c r="E30" i="61"/>
  <c r="D43" i="55"/>
  <c r="C31" i="65"/>
  <c r="B31" i="65"/>
  <c r="E31" i="65"/>
  <c r="E35" i="67"/>
  <c r="F9" i="6"/>
  <c r="H9" i="6" s="1"/>
  <c r="H65" i="62"/>
  <c r="G8" i="65"/>
  <c r="D14" i="37"/>
  <c r="G22" i="42"/>
  <c r="D15" i="65"/>
  <c r="D8" i="65" s="1"/>
  <c r="G22" i="65"/>
  <c r="H12" i="62"/>
  <c r="H10" i="62" s="1"/>
  <c r="G82" i="62" l="1"/>
  <c r="I86" i="62" s="1"/>
  <c r="I69" i="55"/>
  <c r="I43" i="55"/>
  <c r="F82" i="62"/>
  <c r="I85" i="62" s="1"/>
  <c r="H26" i="37"/>
  <c r="H16" i="37"/>
  <c r="G72" i="51"/>
  <c r="H58" i="51"/>
  <c r="H59" i="51"/>
  <c r="D61" i="23"/>
  <c r="D64" i="23" s="1"/>
  <c r="D39" i="42"/>
  <c r="H41" i="42" s="1"/>
  <c r="H45" i="67"/>
  <c r="H20" i="67"/>
  <c r="H19" i="67"/>
  <c r="E5" i="21"/>
  <c r="C63" i="1"/>
  <c r="E63" i="1" s="1"/>
  <c r="D42" i="24"/>
  <c r="G50" i="2"/>
  <c r="G30" i="61"/>
  <c r="I74" i="55"/>
  <c r="G8" i="52"/>
  <c r="G18" i="52" s="1"/>
  <c r="J19" i="52" s="1"/>
  <c r="D31" i="65"/>
  <c r="D22" i="21"/>
  <c r="E22" i="21" s="1"/>
  <c r="H74" i="55"/>
  <c r="J83" i="55" s="1"/>
  <c r="H44" i="67"/>
  <c r="G20" i="65"/>
  <c r="G31" i="65" s="1"/>
  <c r="G39" i="42"/>
  <c r="H44" i="42" s="1"/>
  <c r="E46" i="62"/>
  <c r="C61" i="23"/>
  <c r="C64" i="23" s="1"/>
  <c r="E64" i="23" s="1"/>
  <c r="D74" i="55"/>
  <c r="J79" i="55" s="1"/>
  <c r="E9" i="62"/>
  <c r="E82" i="62" s="1"/>
  <c r="I84" i="62" s="1"/>
  <c r="F72" i="51"/>
  <c r="E44" i="67"/>
  <c r="J87" i="55" s="1"/>
  <c r="G74" i="55"/>
  <c r="J82" i="55" s="1"/>
  <c r="F50" i="2"/>
  <c r="H50" i="2" s="1"/>
  <c r="G38" i="75"/>
  <c r="G31" i="38"/>
  <c r="H36" i="38" s="1"/>
  <c r="G14" i="44"/>
  <c r="H19" i="44" s="1"/>
  <c r="H9" i="62"/>
  <c r="I46" i="55"/>
  <c r="E31" i="16"/>
  <c r="H46" i="62"/>
  <c r="D30" i="61"/>
  <c r="J81" i="55"/>
  <c r="J80" i="55"/>
  <c r="J86" i="55"/>
  <c r="G14" i="37"/>
  <c r="H29" i="37" s="1"/>
  <c r="F7" i="6"/>
  <c r="H7" i="6" s="1"/>
  <c r="G9" i="6"/>
  <c r="G7" i="6" s="1"/>
  <c r="J89" i="55" l="1"/>
  <c r="H72" i="51"/>
  <c r="H51" i="2"/>
  <c r="J84" i="55"/>
  <c r="J90" i="55"/>
  <c r="H82" i="62"/>
  <c r="I87" i="62" s="1"/>
  <c r="J88" i="55"/>
  <c r="J85" i="55"/>
  <c r="H73" i="51"/>
  <c r="H35" i="61"/>
  <c r="H32" i="61"/>
  <c r="H33" i="61"/>
  <c r="H21" i="44"/>
</calcChain>
</file>

<file path=xl/comments1.xml><?xml version="1.0" encoding="utf-8"?>
<comments xmlns="http://schemas.openxmlformats.org/spreadsheetml/2006/main">
  <authors>
    <author>Claudia</author>
  </authors>
  <commentList>
    <comment ref="C63" authorId="0" shapeId="0">
      <text>
        <r>
          <rPr>
            <b/>
            <sz val="9"/>
            <color indexed="81"/>
            <rFont val="Tahoma"/>
            <family val="2"/>
          </rPr>
          <t>EVALUACIÓN:
VERIFICAR QUE COINCIDA EL MONTO CON LO REPORTADO EN EL FORMATO ETCA-I-01 EN EL EJERCICIO ACTUAL.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Claudia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en el mismo rubro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en el mismo rubro</t>
        </r>
      </text>
    </comment>
  </commentList>
</comments>
</file>

<file path=xl/comments3.xml><?xml version="1.0" encoding="utf-8"?>
<comments xmlns="http://schemas.openxmlformats.org/spreadsheetml/2006/main">
  <authors>
    <author>Claudia</author>
  </authors>
  <commentList>
    <comment ref="F38" authorId="0" shapeId="0">
      <text>
        <r>
          <rPr>
            <b/>
            <sz val="9"/>
            <color indexed="81"/>
            <rFont val="Tahoma"/>
            <family val="2"/>
          </rPr>
          <t>Evaluación:
Verificar que coincida este monto con lo reportado en el formato ETCA-I-01 en el ejercicio actual Total de Pasivo</t>
        </r>
      </text>
    </comment>
  </commentList>
</comments>
</file>

<file path=xl/comments4.xml><?xml version="1.0" encoding="utf-8"?>
<comments xmlns="http://schemas.openxmlformats.org/spreadsheetml/2006/main">
  <authors>
    <author>Claudia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Evaluación:
</t>
        </r>
        <r>
          <rPr>
            <sz val="9"/>
            <color indexed="81"/>
            <rFont val="Tahoma"/>
            <family val="2"/>
          </rPr>
          <t xml:space="preserve">Total Ingreso Recaudado Anual - Total Ingreso Estimado Anual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Evaluación:
Total Ingreso Recaudado Anual - Total Ingreso Estimado Anual</t>
        </r>
      </text>
    </comment>
  </commentList>
</comments>
</file>

<file path=xl/comments5.xml><?xml version="1.0" encoding="utf-8"?>
<comments xmlns="http://schemas.openxmlformats.org/spreadsheetml/2006/main">
  <authors>
    <author>Claudia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ETCA-II-01 EN EL TOTAL DE LA COLUMNA DE TOTAL DE INGRESOS DEVENGADO ANUAL (4)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ETCA-I-03 EN EL MISMO RUBRO</t>
        </r>
      </text>
    </comment>
  </commentList>
</comments>
</file>

<file path=xl/comments6.xml><?xml version="1.0" encoding="utf-8"?>
<comments xmlns="http://schemas.openxmlformats.org/spreadsheetml/2006/main">
  <authors>
    <author>Claudia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EVALUACIÓN:
VERIFICA QUE COINCIDAN LAS CANTIDADES  DE TOTAL DE EGRESOS CON LO REPORTADO EN EL FORMATO ETCA-II-04 EN EL TOTAL DE LA COLUMNA DE EGRESOS DEVENGADO ANUAL.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EVALUACIÓN:
VERIFICA QUE COINCIDAN LAS CANTIDADES  DEL TOTAL GASTO CONTABLE CON LO REPORTADO EN EL FORMATO ETCA-I-03 EN EL TOTAL DE GASTOS Y OTRAS PÉRDIDAS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<sst xmlns="http://schemas.openxmlformats.org/spreadsheetml/2006/main" count="5492" uniqueCount="3550">
  <si>
    <t>Formatos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</si>
  <si>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</si>
  <si>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</si>
  <si>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</si>
  <si>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</si>
  <si>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</si>
  <si>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</si>
  <si>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Pasivos-Detallado-LDF</t>
  </si>
  <si>
    <t>Informe sobre Pasivos Contingentes</t>
  </si>
  <si>
    <t>Notas a los Estados Financieros</t>
  </si>
  <si>
    <t>II.- Información Presupuestaria</t>
  </si>
  <si>
    <t>Estado Analítico de Ingresos</t>
  </si>
  <si>
    <t>Estado Analítico del Ejercicio Presupuesto de Egresos Detallado-LDF Por Unidad Administrativa</t>
  </si>
  <si>
    <t>Conciliacion entre los Egresos Presupuestarios y los Gastos Contables</t>
  </si>
  <si>
    <t xml:space="preserve">Endeudamiento Neto                                                             </t>
  </si>
  <si>
    <t>III.- Información Programática</t>
  </si>
  <si>
    <t xml:space="preserve">Gasto por Categoría Programática    </t>
  </si>
  <si>
    <t xml:space="preserve">Gasto por Proyectos de Inversión   </t>
  </si>
  <si>
    <t xml:space="preserve">Indicadores de Postura Fiscal                                               </t>
  </si>
  <si>
    <t xml:space="preserve">Balance Presupuestario-LDF                                                            </t>
  </si>
  <si>
    <t>Relación de Cuentas Bancarias Productivas Específicas</t>
  </si>
  <si>
    <t>Análisis de variaciones Programático-Presupuestal</t>
  </si>
  <si>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</si>
  <si>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</si>
  <si>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</si>
  <si>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</si>
  <si>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</si>
  <si>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</si>
  <si>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</si>
  <si>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</si>
  <si>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</si>
  <si>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</si>
  <si>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</si>
  <si>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</si>
  <si>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</si>
  <si>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</si>
  <si>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</si>
  <si>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</si>
  <si>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</si>
  <si>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</si>
  <si>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</si>
  <si>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</si>
  <si>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 xml:space="preserve">     Total de Activos Circulantes</t>
  </si>
  <si>
    <t xml:space="preserve">     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</si>
  <si>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</si>
  <si>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</si>
  <si>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</si>
  <si>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</si>
  <si>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</si>
  <si>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</si>
  <si>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</si>
  <si>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</si>
  <si>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</si>
  <si>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</si>
  <si>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</si>
  <si>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</si>
  <si>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</si>
  <si>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</si>
  <si>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</si>
  <si>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</si>
  <si>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</si>
  <si>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</si>
  <si>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 Pasivos No Circulantes</t>
  </si>
  <si>
    <t>Total de Activos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</si>
  <si>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</si>
  <si>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</si>
  <si>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</si>
  <si>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</si>
  <si>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</si>
  <si>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</si>
  <si>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</si>
  <si>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</si>
  <si>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</si>
  <si>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</si>
  <si>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</si>
  <si>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</si>
  <si>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</si>
  <si>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</si>
  <si>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</si>
  <si>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</si>
  <si>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 Pasivo y Hacienda Pública/Patrimonio</t>
  </si>
  <si>
    <t>"Bajo protesta de decir verdad declaramos que los Estados Financieros y sus Notas, son razonablemente correctos y son responsabilidad del emisor"</t>
  </si>
  <si>
    <t>Celdas Protegidas</t>
  </si>
  <si>
    <t>Estado de Situación Financiera - Detallado - LDF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</si>
  <si>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</si>
  <si>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</si>
  <si>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</si>
  <si>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</si>
  <si>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</si>
  <si>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</si>
  <si>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</si>
  <si>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</si>
  <si>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</si>
  <si>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</si>
  <si>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</si>
  <si>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</si>
  <si>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</si>
  <si>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</si>
  <si>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</si>
  <si>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</si>
  <si>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</si>
  <si>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</si>
  <si>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</si>
  <si>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</si>
  <si>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</si>
  <si>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</si>
  <si>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</si>
  <si>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</si>
  <si>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</si>
  <si>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</si>
  <si>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</si>
  <si>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</si>
  <si>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</si>
  <si>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</si>
  <si>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</si>
  <si>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</si>
  <si>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</si>
  <si>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</si>
  <si>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</si>
  <si>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</si>
  <si>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</si>
  <si>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</si>
  <si>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</si>
  <si>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</si>
  <si>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</si>
  <si>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</si>
  <si>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</si>
  <si>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</si>
  <si>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</si>
  <si>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</si>
  <si>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</si>
  <si>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</si>
  <si>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</si>
  <si>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</si>
  <si>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</si>
  <si>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</si>
  <si>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</si>
  <si>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</si>
  <si>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</si>
  <si>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</si>
  <si>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</si>
  <si>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</si>
  <si>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</si>
  <si>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</si>
  <si>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</si>
  <si>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</si>
  <si>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</si>
  <si>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</si>
  <si>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</si>
  <si>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</si>
  <si>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</si>
  <si>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</si>
  <si>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</si>
  <si>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</si>
  <si>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</si>
  <si>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</si>
  <si>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</si>
  <si>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</si>
  <si>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</si>
  <si>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</si>
  <si>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</si>
  <si>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+b +c +d +e +f +g +h)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</si>
  <si>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</si>
  <si>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</si>
  <si>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</si>
  <si>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</si>
  <si>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</si>
  <si>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</si>
  <si>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</si>
  <si>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</si>
  <si>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</si>
  <si>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</si>
  <si>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</si>
  <si>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</si>
  <si>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</si>
  <si>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</si>
  <si>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(IIB=a + b + c + d + e + f)</t>
  </si>
  <si>
    <t>i. Otros Activos no Circulantes</t>
  </si>
  <si>
    <t>IB. Total de Activos No Circulantes (IB = a + b + c + d + e + f + g + h + i)</t>
  </si>
  <si>
    <t>II. Total del Pasivo (II = IIA + IIB)</t>
  </si>
  <si>
    <t>HACIENDA PÚBLICA/PATRIMONIO</t>
  </si>
  <si>
    <t>I. Total del Activo (I = IA + IB)</t>
  </si>
  <si>
    <t>IIIA. Hacienda Pública/Patrimonio Contribuido (IIIA =a +b+c)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</si>
  <si>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</si>
  <si>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</si>
  <si>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</si>
  <si>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</si>
  <si>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</si>
  <si>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</si>
  <si>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</si>
  <si>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</si>
  <si>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</si>
  <si>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</si>
  <si>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</si>
  <si>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</si>
  <si>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</si>
  <si>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=II+III)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</si>
  <si>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</si>
  <si>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</si>
  <si>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</si>
  <si>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</si>
  <si>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</si>
  <si>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Participaciones y Aportaciones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</si>
  <si>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</si>
  <si>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</si>
  <si>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</si>
  <si>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</si>
  <si>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</si>
  <si>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</si>
  <si>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</si>
  <si>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</si>
  <si>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</si>
  <si>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</si>
  <si>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</si>
  <si>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</si>
  <si>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</si>
  <si>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</si>
  <si>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</si>
  <si>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</si>
  <si>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</si>
  <si>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</si>
  <si>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</si>
  <si>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</si>
  <si>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</si>
  <si>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</si>
  <si>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</si>
  <si>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</si>
  <si>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</si>
  <si>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</si>
  <si>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</si>
  <si>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</si>
  <si>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</si>
  <si>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</si>
  <si>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</si>
  <si>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</si>
  <si>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</si>
  <si>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</si>
  <si>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</si>
  <si>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</si>
  <si>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</si>
  <si>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</si>
  <si>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</si>
  <si>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</si>
  <si>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</t>
  </si>
  <si>
    <t xml:space="preserve"> </t>
  </si>
  <si>
    <t>Estado de Variación en la Hacienda Pública</t>
  </si>
  <si>
    <t>Concepto</t>
  </si>
  <si>
    <t>Hacienda Pública / Patrimonio Contribuido</t>
  </si>
  <si>
    <t>Hacienda Pública / Patrimonio Generado del Ejercicio</t>
  </si>
  <si>
    <t>Total</t>
  </si>
  <si>
    <t>Origen</t>
  </si>
  <si>
    <t>Aplicación</t>
  </si>
  <si>
    <t>Activo</t>
  </si>
  <si>
    <t>Inventario</t>
  </si>
  <si>
    <t>Pasivo</t>
  </si>
  <si>
    <t>HACIENDA PUBLICA/PATRIMONIO</t>
  </si>
  <si>
    <t>Excesos o Insuficiencia en la Actualización de la Hacienda Pública/Patrimonio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</si>
  <si>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</si>
  <si>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</si>
  <si>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</si>
  <si>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</si>
  <si>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</si>
  <si>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</si>
  <si>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</si>
  <si>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</si>
  <si>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</si>
  <si>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</si>
  <si>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</si>
  <si>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</si>
  <si>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</si>
  <si>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</si>
  <si>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</si>
  <si>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</si>
  <si>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</si>
  <si>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</si>
  <si>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</si>
  <si>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</si>
  <si>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</si>
  <si>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Saldo
Inicial
1</t>
  </si>
  <si>
    <t>Cargos del Periodo
2</t>
  </si>
  <si>
    <t>Abonos del Periodo
3</t>
  </si>
  <si>
    <t>Saldo
Final
4 (1+2-3)</t>
  </si>
  <si>
    <t>Variación del Periodo
(4-1)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</si>
  <si>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</si>
  <si>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</si>
  <si>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</si>
  <si>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</si>
  <si>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</si>
  <si>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</si>
  <si>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</si>
  <si>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</si>
  <si>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</si>
  <si>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</si>
  <si>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</si>
  <si>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</si>
  <si>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</si>
  <si>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</si>
  <si>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</si>
  <si>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</si>
  <si>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</si>
  <si>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</si>
  <si>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</si>
  <si>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</si>
  <si>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</si>
  <si>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</si>
  <si>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</si>
  <si>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</si>
  <si>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</si>
  <si>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</si>
  <si>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</si>
  <si>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</si>
  <si>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</si>
  <si>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</si>
  <si>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</si>
  <si>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</si>
  <si>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</si>
  <si>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</si>
  <si>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</si>
  <si>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</si>
  <si>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</si>
  <si>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</si>
  <si>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</si>
  <si>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</si>
  <si>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</si>
  <si>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</si>
  <si>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</si>
  <si>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</si>
  <si>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</si>
  <si>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</si>
  <si>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</si>
  <si>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</si>
  <si>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</si>
  <si>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</si>
  <si>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</si>
  <si>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</si>
  <si>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</si>
  <si>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</si>
  <si>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</si>
  <si>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</si>
  <si>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</si>
  <si>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</si>
  <si>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</si>
  <si>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</si>
  <si>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</si>
  <si>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</si>
  <si>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</si>
  <si>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</si>
  <si>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</si>
  <si>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</si>
  <si>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</si>
  <si>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</si>
  <si>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</si>
  <si>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</si>
  <si>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</si>
  <si>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</si>
  <si>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</si>
  <si>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</si>
  <si>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</si>
  <si>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</si>
  <si>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</si>
  <si>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</si>
  <si>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</si>
  <si>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</si>
  <si>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</si>
  <si>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</si>
  <si>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</si>
  <si>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</si>
  <si>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</si>
  <si>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 Corto Plazo</t>
  </si>
  <si>
    <t>INFORME SOBRE PASIVOS CONTINGENTES:  Informar las obligaciones que tienen su origen en  hechos específicos e independientes del pasado que en el futuro pueden ocurrir o no, y de acuerdo con lo que acontezca, desaparecen o se convierten en pasivos reales por ejemplo, juicios, garantías, avales, costos de planes de pensiones, jubilaciones, etc.</t>
  </si>
  <si>
    <t>A Mediano Plazo</t>
  </si>
  <si>
    <t>A Largo Plazo</t>
  </si>
  <si>
    <t>Se deberá cumplir con lo siguiente:</t>
  </si>
  <si>
    <t>NOTAS DE DESGLOSE</t>
  </si>
  <si>
    <t>NOTAS DE MEMORIA: Cuentas de Orden</t>
  </si>
  <si>
    <t>NOTAS DE GESTION ADMINISTRATIVA:</t>
  </si>
  <si>
    <t>Incluir los 17 puntos señalados</t>
  </si>
  <si>
    <t>1.</t>
  </si>
  <si>
    <t>Introducción.</t>
  </si>
  <si>
    <t>2.</t>
  </si>
  <si>
    <t>Panorama Económico y Financiero.</t>
  </si>
  <si>
    <t>3.</t>
  </si>
  <si>
    <t>Autorización e Historia.</t>
  </si>
  <si>
    <t>4.</t>
  </si>
  <si>
    <t>Organización y Objeto Social.</t>
  </si>
  <si>
    <t>5.</t>
  </si>
  <si>
    <t>Bases de Preparación de los Estados Financieros.</t>
  </si>
  <si>
    <t>6.</t>
  </si>
  <si>
    <t>Políticas de Contabilidad Significativas.</t>
  </si>
  <si>
    <t>7.</t>
  </si>
  <si>
    <t>Posición en Moneda Estranjera y Protección por Riesgo Cambiario.</t>
  </si>
  <si>
    <t>8.</t>
  </si>
  <si>
    <t>Reporte Analítico del Activo.</t>
  </si>
  <si>
    <t>9.</t>
  </si>
  <si>
    <t>Fideicomisos, Mandatos y Análogos.</t>
  </si>
  <si>
    <t>10.</t>
  </si>
  <si>
    <t>Reporte de la Recaudación.</t>
  </si>
  <si>
    <t>11.</t>
  </si>
  <si>
    <t>Información sobre la Deuda y el Reporte Analítico de la Deuda.</t>
  </si>
  <si>
    <t>12.</t>
  </si>
  <si>
    <t>Calificaciones otorgadas.</t>
  </si>
  <si>
    <t>13.</t>
  </si>
  <si>
    <t>Proceso de Mejora.</t>
  </si>
  <si>
    <t>14.</t>
  </si>
  <si>
    <t>Información por Segmentos.</t>
  </si>
  <si>
    <t>15.</t>
  </si>
  <si>
    <t>Eventos Posteriores al Cierre.</t>
  </si>
  <si>
    <t>16.</t>
  </si>
  <si>
    <t>Partes Relacionadas.</t>
  </si>
  <si>
    <t>17.</t>
  </si>
  <si>
    <t>Responsabilidad Sobre la Presentación Razonable de los Estados Financieros.</t>
  </si>
  <si>
    <t>Ampliaciones y Reducciones           (+ ó -)</t>
  </si>
  <si>
    <t>Diferencia</t>
  </si>
  <si>
    <t>(1)</t>
  </si>
  <si>
    <t>(2)</t>
  </si>
  <si>
    <t>(3= 1 +2)</t>
  </si>
  <si>
    <t>(4)</t>
  </si>
  <si>
    <t>(5)</t>
  </si>
  <si>
    <t>(6= 5 - 1 )</t>
  </si>
  <si>
    <t>Contribuciones de Mejoras</t>
  </si>
  <si>
    <t>Productos</t>
  </si>
  <si>
    <t>Aprovechamientos</t>
  </si>
  <si>
    <t>Ingresos Derivados de Financiamientos</t>
  </si>
  <si>
    <t xml:space="preserve">Impuestos </t>
  </si>
  <si>
    <t>Capital</t>
  </si>
  <si>
    <t>Transferencias, Asignaciones, Subsidios y Otras Ayudas</t>
  </si>
  <si>
    <t>Ingresos  derivados de Financiamiento</t>
  </si>
  <si>
    <t>Los Ingresos Excedentes  se presentan para efectos de cumplimiento de la Ley de Ingresos del Estado y Ley de Contabilidad Gubernamental.</t>
  </si>
  <si>
    <t>El importe reflejado siempre debe ser mayor a cero. Nunca en rojo.</t>
  </si>
  <si>
    <t>Estado Analítico de Ingresos Detallado – LDF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</si>
  <si>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</si>
  <si>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</si>
  <si>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</si>
  <si>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</si>
  <si>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</si>
  <si>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</si>
  <si>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</si>
  <si>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</si>
  <si>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</si>
  <si>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</si>
  <si>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</si>
  <si>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</si>
  <si>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</si>
  <si>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</si>
  <si>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</si>
  <si>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</si>
  <si>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</si>
  <si>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</si>
  <si>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</si>
  <si>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</si>
  <si>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</si>
  <si>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</si>
  <si>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</si>
  <si>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</si>
  <si>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</si>
  <si>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</si>
  <si>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</si>
  <si>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</si>
  <si>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</si>
  <si>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</si>
  <si>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</si>
  <si>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</si>
  <si>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</si>
  <si>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</si>
  <si>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</si>
  <si>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</si>
  <si>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</si>
  <si>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</si>
  <si>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</si>
  <si>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 xml:space="preserve">I. Total de Ingresos de Libre Disposición                                                 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</si>
  <si>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</si>
  <si>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</si>
  <si>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</si>
  <si>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</si>
  <si>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</si>
  <si>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</si>
  <si>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</si>
  <si>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</si>
  <si>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</si>
  <si>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</si>
  <si>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</si>
  <si>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</si>
  <si>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</si>
  <si>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</si>
  <si>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</si>
  <si>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</si>
  <si>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</si>
  <si>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</si>
  <si>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</si>
  <si>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</si>
  <si>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</si>
  <si>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</si>
  <si>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</si>
  <si>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</si>
  <si>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</si>
  <si>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</si>
  <si>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</si>
  <si>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</si>
  <si>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</si>
  <si>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Conciliacion entre los Ingresos Presupuestarios y Contables</t>
  </si>
  <si>
    <t>Estado Analítico del Ejercicio Presupuesto de Egresos</t>
  </si>
  <si>
    <t>Clasificación por Objeto del Gasto (Capítulo y Concepto)</t>
  </si>
  <si>
    <t>Ejercicio del Presupuesto por
Capítulo del Gasto</t>
  </si>
  <si>
    <t>Egresos Aprobado   Anual</t>
  </si>
  <si>
    <t>Egresos Modificado   Anual</t>
  </si>
  <si>
    <t>Egresos Devengado Acumulado</t>
  </si>
  <si>
    <t>Egresos Pagado     Acumulado</t>
  </si>
  <si>
    <t>Subejercicio</t>
  </si>
  <si>
    <t>(3=1+2)</t>
  </si>
  <si>
    <t>( 6 = 3 - 4 )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</si>
  <si>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</si>
  <si>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</si>
  <si>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</si>
  <si>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</si>
  <si>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</si>
  <si>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</si>
  <si>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</si>
  <si>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</si>
  <si>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</si>
  <si>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</si>
  <si>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</si>
  <si>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</si>
  <si>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</si>
  <si>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</si>
  <si>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</si>
  <si>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</si>
  <si>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</si>
  <si>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</si>
  <si>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</si>
  <si>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</si>
  <si>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</si>
  <si>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</si>
  <si>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</si>
  <si>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</si>
  <si>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</si>
  <si>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</si>
  <si>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</si>
  <si>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</si>
  <si>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</si>
  <si>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</si>
  <si>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</si>
  <si>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</si>
  <si>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</si>
  <si>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</si>
  <si>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</si>
  <si>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</si>
  <si>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</si>
  <si>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</si>
  <si>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</si>
  <si>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</si>
  <si>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</si>
  <si>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</si>
  <si>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</si>
  <si>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</si>
  <si>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</si>
  <si>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</si>
  <si>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</si>
  <si>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</si>
  <si>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</si>
  <si>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</si>
  <si>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</si>
  <si>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</si>
  <si>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</si>
  <si>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</si>
  <si>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</si>
  <si>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</si>
  <si>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</si>
  <si>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</si>
  <si>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</si>
  <si>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</si>
  <si>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</si>
  <si>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</si>
  <si>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</si>
  <si>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</si>
  <si>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</si>
  <si>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</si>
  <si>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</si>
  <si>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</si>
  <si>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</si>
  <si>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</si>
  <si>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</si>
  <si>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</si>
  <si>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</si>
  <si>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</si>
  <si>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</si>
  <si>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</si>
  <si>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</si>
  <si>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</si>
  <si>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</si>
  <si>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</si>
  <si>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</si>
  <si>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</si>
  <si>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</si>
  <si>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</si>
  <si>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</si>
  <si>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</si>
  <si>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</si>
  <si>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</si>
  <si>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</si>
  <si>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</si>
  <si>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</si>
  <si>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</si>
  <si>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</si>
  <si>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</si>
  <si>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</si>
  <si>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</si>
  <si>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</si>
  <si>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</si>
  <si>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</si>
  <si>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</si>
  <si>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</si>
  <si>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</si>
  <si>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</si>
  <si>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</si>
  <si>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</si>
  <si>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</si>
  <si>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</si>
  <si>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</si>
  <si>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</si>
  <si>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</si>
  <si>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</si>
  <si>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</si>
  <si>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</si>
  <si>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</si>
  <si>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</si>
  <si>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</si>
  <si>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</si>
  <si>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</si>
  <si>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</si>
  <si>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</si>
  <si>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</si>
  <si>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</si>
  <si>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</si>
  <si>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</si>
  <si>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</si>
  <si>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</si>
  <si>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</si>
  <si>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</si>
  <si>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</si>
  <si>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</si>
  <si>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</si>
  <si>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</si>
  <si>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</si>
  <si>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</si>
  <si>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Económica (por Tipo de Gasto)</t>
  </si>
  <si>
    <t>Gasto Corriente</t>
  </si>
  <si>
    <t>Gasto de Capital</t>
  </si>
  <si>
    <t>Amortización del la Deuda y Disminución de Pasivos</t>
  </si>
  <si>
    <t>A continuación se conceptualizan las siguientes categorías:</t>
  </si>
  <si>
    <t>1. Gasto Corriente</t>
  </si>
  <si>
    <t>Son los gastos de consumo y/o de operación, el arrendamiento de la propiedad y las transferencias otorgadas a los otros componentes institucionales del sistema económico para financiar gastos de esas características.</t>
  </si>
  <si>
    <t>2. Gasto de Capital</t>
  </si>
  <si>
    <t>Son los gastos destinados a la inversión de capital y las transferencias a los otros componentes institucionales del sistema económico que se efectúan para financiar gastos de éstos con tal propósito.</t>
  </si>
  <si>
    <t>3. Amortización de la deuda y disminución de pasivos</t>
  </si>
  <si>
    <t>Comprende la amortización de la deuda adquirida y disminución de pasivos con el sector privado, público y externo.</t>
  </si>
  <si>
    <t>4. Pensiones y Jubilaciones</t>
  </si>
  <si>
    <t>Son los gastos destinados para el pago a pensionistas y jubilados o a sus familiares, que cubren los gobiernos Federal, Estatal y Municipal, o bien el Instituto de Seguridad Social correspondiente.</t>
  </si>
  <si>
    <t>Punto Adicionado DOF 30-09-2015</t>
  </si>
  <si>
    <t xml:space="preserve">5. Participaciones </t>
  </si>
  <si>
    <t>Son los gastos destinados a cubrir las participaciones para las entidades federativas y/o los municipios.</t>
  </si>
  <si>
    <t>Clasificación Administrativa (Por Unidad Administrativa)</t>
  </si>
  <si>
    <t>Clasificación Administrativa</t>
  </si>
  <si>
    <t>Pagado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</si>
  <si>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</si>
  <si>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</si>
  <si>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</si>
  <si>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</si>
  <si>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</si>
  <si>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</si>
  <si>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</si>
  <si>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</si>
  <si>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</si>
  <si>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</si>
  <si>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</si>
  <si>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</si>
  <si>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Administrativa (Por Poderes)</t>
  </si>
  <si>
    <t>Poder Ejecutivo</t>
  </si>
  <si>
    <t>Poder Legislativo</t>
  </si>
  <si>
    <t>Poder Judicial</t>
  </si>
  <si>
    <t>Órganos Autónomos</t>
  </si>
  <si>
    <t>Clasificación Administrativa (Por Tipo de Organismos o Entidad Paraestatal)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</si>
  <si>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</si>
  <si>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</si>
  <si>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</si>
  <si>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</si>
  <si>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</si>
  <si>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</si>
  <si>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</si>
  <si>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Clasificación Funcional (Finalidad y Función)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</si>
  <si>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</si>
  <si>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</si>
  <si>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</si>
  <si>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</si>
  <si>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</si>
  <si>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</si>
  <si>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</si>
  <si>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Seguridad Interior</t>
  </si>
  <si>
    <t>Desarrollo Social</t>
  </si>
  <si>
    <t>Protección Ambiental</t>
  </si>
  <si>
    <t>Viviendas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</si>
  <si>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</si>
  <si>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</si>
  <si>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</si>
  <si>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</si>
  <si>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</si>
  <si>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</si>
  <si>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</si>
  <si>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</si>
  <si>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</si>
  <si>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</si>
  <si>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</si>
  <si>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</si>
  <si>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</si>
  <si>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Tencología e Innovación</t>
  </si>
  <si>
    <t>Otras Industrias y Otros Asuntos Económicos</t>
  </si>
  <si>
    <t>Otras No Clasificadas en funciones anteriores</t>
  </si>
  <si>
    <t>Transacdciones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</si>
  <si>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</si>
  <si>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</si>
  <si>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</si>
  <si>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</si>
  <si>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</si>
  <si>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</si>
  <si>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</si>
  <si>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</si>
  <si>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</si>
  <si>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</si>
  <si>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</si>
  <si>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</si>
  <si>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</si>
  <si>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</si>
  <si>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</si>
  <si>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</si>
  <si>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</si>
  <si>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</si>
  <si>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</si>
  <si>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</si>
  <si>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</si>
  <si>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</si>
  <si>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</si>
  <si>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</si>
  <si>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</si>
  <si>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</si>
  <si>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</si>
  <si>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</si>
  <si>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</si>
  <si>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</si>
  <si>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</si>
  <si>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</si>
  <si>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</si>
  <si>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</si>
  <si>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</si>
  <si>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</si>
  <si>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</si>
  <si>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Por Partida del Gasto</t>
  </si>
  <si>
    <t>Ejercicio del Presupuesto por
Partida  /  Descripción</t>
  </si>
  <si>
    <t>% Avance Anual</t>
  </si>
  <si>
    <t>(7= 4/3)</t>
  </si>
  <si>
    <t>Servicios personales</t>
  </si>
  <si>
    <t>…</t>
  </si>
  <si>
    <t>Estado Analítico del Ejercicio de Presupuesto de Egresos- Detallado – LDF</t>
  </si>
  <si>
    <t>(Clasificación de Servicios Personales por Categoría)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</si>
  <si>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</si>
  <si>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</si>
  <si>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</si>
  <si>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</si>
  <si>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</si>
  <si>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</si>
  <si>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</si>
  <si>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</si>
  <si>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</si>
  <si>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</si>
  <si>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</si>
  <si>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</si>
  <si>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</si>
  <si>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</si>
  <si>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1. Total de Egresos Presupuestarios</t>
  </si>
  <si>
    <t>Otros Egresos Presupuestales No Contables</t>
  </si>
  <si>
    <t>Otros Gastos Contables No Presupuestales</t>
  </si>
  <si>
    <t>4. Total de Gasto Contable  (4=  1  -  2  +  3 )</t>
  </si>
  <si>
    <t xml:space="preserve">                                                  (pesos)</t>
  </si>
  <si>
    <t>Identificacion del crédito o Instrumento</t>
  </si>
  <si>
    <t>Contratacion / Colocación</t>
  </si>
  <si>
    <t>Amortización</t>
  </si>
  <si>
    <t>A</t>
  </si>
  <si>
    <t>B</t>
  </si>
  <si>
    <t>C=A-B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</si>
  <si>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</si>
  <si>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</si>
  <si>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</si>
  <si>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</si>
  <si>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</si>
  <si>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</si>
  <si>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Interéses Créditos Bancarios</t>
  </si>
  <si>
    <t>Total Intereses Otros Instrumentos de Deuda</t>
  </si>
  <si>
    <t>Gasto Por Categoría Programática</t>
  </si>
  <si>
    <t xml:space="preserve">                 (PESOS)</t>
  </si>
  <si>
    <t>Egresos Devengado     Anual</t>
  </si>
  <si>
    <t>Egresos Pagado     Anual</t>
  </si>
  <si>
    <t>Programas</t>
  </si>
  <si>
    <t>Sujetos a Reglas de Operación</t>
  </si>
  <si>
    <t>Otros Subsidios</t>
  </si>
  <si>
    <t xml:space="preserve">   Desempeño de las Funciones:</t>
  </si>
  <si>
    <t>Prestación de Servicios Públicos</t>
  </si>
  <si>
    <t>Provisión de Bienes Públics</t>
  </si>
  <si>
    <t>Planeación, Seguimiento y Evaluación de Políticas Públicas</t>
  </si>
  <si>
    <t>Promoción y Fomento</t>
  </si>
  <si>
    <t>Regulación y Supervisión</t>
  </si>
  <si>
    <t>Funciones de las Fuerzas Armadas (Unicamente el Gobierno Federal)</t>
  </si>
  <si>
    <t>Específicos</t>
  </si>
  <si>
    <t>Proyectos de Inversión</t>
  </si>
  <si>
    <t xml:space="preserve">   Administrativos y de Apoyos</t>
  </si>
  <si>
    <t>Apoyo al Proceso Presupuestario y para Mejorar la Eficiencia Institucional</t>
  </si>
  <si>
    <t>Apoyo a la Función Pública y al Mejoramiento de la Gestión</t>
  </si>
  <si>
    <t>Operaciones Ajenas</t>
  </si>
  <si>
    <t xml:space="preserve">   Compromisos</t>
  </si>
  <si>
    <t>Obligaciones de Cumplimiento de Resolición Jurisdiccional</t>
  </si>
  <si>
    <t>Desastres Naturales</t>
  </si>
  <si>
    <t xml:space="preserve">   Obligaciones</t>
  </si>
  <si>
    <t>Aportaciones a la Seguridad Social</t>
  </si>
  <si>
    <t>Aportaciones a Fondos de Estabilización</t>
  </si>
  <si>
    <t>Aportaciones a Fondos de Inversión y Reestructura de Pensiones</t>
  </si>
  <si>
    <t xml:space="preserve">   Programas de gasto Federalizado ( Gobierno Federal)</t>
  </si>
  <si>
    <t>Gasto Federalizado</t>
  </si>
  <si>
    <t xml:space="preserve">   Participaciones a Entidades Federativas y Municipios</t>
  </si>
  <si>
    <t xml:space="preserve">   Costo Financiero, Deuda o Apoyo a Deudores y Ahorradores de la Banca</t>
  </si>
  <si>
    <t xml:space="preserve">   Adeudos de Ejercicios Fiscales Anteriores</t>
  </si>
  <si>
    <t>Gastos por proyectos de Inversión</t>
  </si>
  <si>
    <t>GASTO DE INVERSION EJERCIDO:</t>
  </si>
  <si>
    <t xml:space="preserve">NOMBRE DEL PROYECTO </t>
  </si>
  <si>
    <t xml:space="preserve">MONTO EROGADO </t>
  </si>
  <si>
    <r>
      <t>ORIGEN DEL RECURSO</t>
    </r>
    <r>
      <rPr>
        <b/>
        <sz val="14"/>
        <rFont val="Arial Narrow"/>
        <family val="2"/>
      </rPr>
      <t>*</t>
    </r>
  </si>
  <si>
    <t>*</t>
  </si>
  <si>
    <t>Se deberán informar con todas las fuentes del recurso.</t>
  </si>
  <si>
    <t>Ya sean obras con Recurso Federal, Recurso Estatal e Ingresos Propios del ente Público.</t>
  </si>
  <si>
    <t>Indicadores de Postura Fiscal</t>
  </si>
  <si>
    <t>Estimado Original Anual</t>
  </si>
  <si>
    <t>Pagado 3</t>
  </si>
  <si>
    <t>I. Ingresos Presupuestarios (I= 1 + 2 )</t>
  </si>
  <si>
    <t>1. Ingresos Gobierno del Estado 1</t>
  </si>
  <si>
    <t>2. Ingresos Sector Paraestatal  1</t>
  </si>
  <si>
    <t>II. Egresos Presupuestarios ( II= 3+4 )</t>
  </si>
  <si>
    <t>3. Egresos del Gobierno de la Entidad Federativa 2</t>
  </si>
  <si>
    <t>4. Egresos  del Sector Paraestatal  2</t>
  </si>
  <si>
    <t>III. Balance Presupuestario (Superávit o Déficit)  (III= I-II)</t>
  </si>
  <si>
    <t>III. Balance Presupuestario (Superávit o Déficit)</t>
  </si>
  <si>
    <t>IV. Interéses, Comisiones y Gastos de la Deuda</t>
  </si>
  <si>
    <t>V. Balance Primario (superávit o Déficit)   (V= III-IV)</t>
  </si>
  <si>
    <t>A. Financiamiento</t>
  </si>
  <si>
    <t>B. Amortización de la Deuda</t>
  </si>
  <si>
    <t>C. Endeudamiento o Desendeudamiento   (C=A-B)</t>
  </si>
  <si>
    <t>RECOMENDACIONES CONAC</t>
  </si>
  <si>
    <t xml:space="preserve">1 Los Ingresos que se presentan son los ingresos presupuestario totales sin incluir los ingresos por financiamientos. Los Ingresos del Gobierno de la Entidad Federativa corresponden a los del Poder Ejecutivo, Legislativo Judicial y Autónomos. </t>
  </si>
  <si>
    <t>2 Los egresos que se presentan son los egresos presupuestarios totales sin incluir los egresos por amortización. Los egresos del Gobierno de la Entidad Federativa corresponden a los del Poder Ejecutivo, Legislativo, Judicial y Órganos Autónomos 3 Para Ingresos se reportan los ingresos recaudados; para egresos se reportan los egresos pagados</t>
  </si>
  <si>
    <t>3 Para Ingresos se reportan los ingresos recaudados; para egresos se reportan los egresos pagados.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</si>
  <si>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</si>
  <si>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</si>
  <si>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</si>
  <si>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</si>
  <si>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</si>
  <si>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</si>
  <si>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</si>
  <si>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7.5"/>
        <color theme="1"/>
        <rFont val="Arial Narrow"/>
        <family val="2"/>
      </rPr>
      <t>1</t>
    </r>
    <r>
      <rPr>
        <b/>
        <sz val="7.5"/>
        <color theme="1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</si>
  <si>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</si>
  <si>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</si>
  <si>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</si>
  <si>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</si>
  <si>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</si>
  <si>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</si>
  <si>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</si>
  <si>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</si>
  <si>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</si>
  <si>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</si>
  <si>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</si>
  <si>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</si>
  <si>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</si>
  <si>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</si>
  <si>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</si>
  <si>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</si>
  <si>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</si>
  <si>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</si>
  <si>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</si>
  <si>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</si>
  <si>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</si>
  <si>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</si>
  <si>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</si>
  <si>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</si>
  <si>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</si>
  <si>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</si>
  <si>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</si>
  <si>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</si>
  <si>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</si>
  <si>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                                       (pesos)</t>
  </si>
  <si>
    <t>Fondo, Programa o Convenio</t>
  </si>
  <si>
    <t>Datos de la Cuenta Bancaria</t>
  </si>
  <si>
    <t>Institución Bancaria</t>
  </si>
  <si>
    <t>Número de Cuenta</t>
  </si>
  <si>
    <t>NOTA: La información de este formato es ACUMULADA</t>
  </si>
  <si>
    <t>Relación de Bienes Muebles e Inmuebles que Componen su Patrimonio</t>
  </si>
  <si>
    <t xml:space="preserve">                              (pesos)</t>
  </si>
  <si>
    <t>Código</t>
  </si>
  <si>
    <t>Descripción del Bien</t>
  </si>
  <si>
    <t>Valor en Libros</t>
  </si>
  <si>
    <t>BIENES MUEBLES</t>
  </si>
  <si>
    <t>TERRENOS</t>
  </si>
  <si>
    <t>EDIFICIOS</t>
  </si>
  <si>
    <t>Y DEMAS INMUEBLES</t>
  </si>
  <si>
    <t>NOTA: la información de este formato es ACUMULADA.</t>
  </si>
  <si>
    <t>Matriz de Indicadores de Resultados</t>
  </si>
  <si>
    <t>I.- Información contable</t>
  </si>
  <si>
    <t>Estado de Situación Financiera-Detallado-LDF</t>
  </si>
  <si>
    <t>Informe Analítico de Obligaciones Diferentes de Financiamiento-LDF</t>
  </si>
  <si>
    <t xml:space="preserve">Estado Analítico de Ingresos Detallado-LDF                                 </t>
  </si>
  <si>
    <t xml:space="preserve">Conciliación entre los Ingresos Presupuestarios y Contables      </t>
  </si>
  <si>
    <t>Estado Analítico del Ejercicio Presupuesto de Egresos Detallado-LDF</t>
  </si>
  <si>
    <t>Clasificación Por Objeto del Gasto</t>
  </si>
  <si>
    <t>Clasificación Económica (Por Tipo de Gasto)</t>
  </si>
  <si>
    <t>Por Unidad Administrativa</t>
  </si>
  <si>
    <t>Clasificación Administrativa, Por Poderes</t>
  </si>
  <si>
    <t>Clasificación Administrativa, Por tipo de Organismo o Entidad Paraestatal</t>
  </si>
  <si>
    <t>Estado Analítico del Ejercicio Presupuesto de Egresos -Detallado-LDF</t>
  </si>
  <si>
    <t xml:space="preserve">Estado Analítico del Ejercicio Presupuesto de Egresos - Detallado-LDF  </t>
  </si>
  <si>
    <t>Conciliación entre los Egresos Presupuestarios y los Gastos Contables</t>
  </si>
  <si>
    <t xml:space="preserve">Intereses de la Deuda                                                        </t>
  </si>
  <si>
    <t xml:space="preserve">Informe de Avance Programático </t>
  </si>
  <si>
    <t xml:space="preserve">IV.- Información Complementaria-Anexos. </t>
  </si>
  <si>
    <t>Hacienda Pública / Patrimonio Generado de Ejercicios Anteriores</t>
  </si>
  <si>
    <t>Exceso o Insuficiencia en la Actualización de la Hacienda Pública / Patrimonio</t>
  </si>
  <si>
    <t>Gasto por Programa Presupuestario (NO APLICA)</t>
  </si>
  <si>
    <t>Relación de esquemas bursátiles y de coberturas financieras (SOLO EN CUENTA PÚBLICA)</t>
  </si>
  <si>
    <t>Relación de Bienes que Componen su Patrimonio (SEGUNDO TRIMESTRE y CUENTA PÚBLICA)</t>
  </si>
  <si>
    <t xml:space="preserve">   Subsidios: Sector Social y Privado o Estados y Municipios</t>
  </si>
  <si>
    <t>Ingresos Finanacieros</t>
  </si>
  <si>
    <t xml:space="preserve">Aprovechamientos Patrimoniales </t>
  </si>
  <si>
    <t>1. Total de Ingresos Presupuestarios</t>
  </si>
  <si>
    <t>2.Mas Ingresos contables No Presupuestarios</t>
  </si>
  <si>
    <t>3.Menos Ingresos Presupuestarios No Contables</t>
  </si>
  <si>
    <t>4. Total de Ingresos Contables  (4=  1  +  2  -  3 )</t>
  </si>
  <si>
    <t xml:space="preserve">2. Menos Egresos Presupuestarios No Contables </t>
  </si>
  <si>
    <t xml:space="preserve">Materias Primas y Materiales de Producción y Comercializacíon </t>
  </si>
  <si>
    <t xml:space="preserve">Materiales y Suministros </t>
  </si>
  <si>
    <t>3. Más Gastos Contables No Presupuestarios</t>
  </si>
  <si>
    <t xml:space="preserve">Productos </t>
  </si>
  <si>
    <t xml:space="preserve">Aprovechamientos </t>
  </si>
  <si>
    <t xml:space="preserve">Participaciones, Aportaciones, Convenios, Incentivos Derivados de la Colaboración Fiscal, Fondos Distintos de Aportaciones, Transferencias, Asignaciones, Subsidios y Subvenciones, y Pensiones y Juvilaciones </t>
  </si>
  <si>
    <t xml:space="preserve">Participaciones,  Aportaciones, Convenios, Incentivos Derivados de la Colaboracion Fiscal y Fondos Distintos de Aportaciones </t>
  </si>
  <si>
    <t>Rubros de  Ingresos</t>
  </si>
  <si>
    <t>Estimado</t>
  </si>
  <si>
    <t xml:space="preserve">Recaudado </t>
  </si>
  <si>
    <t>Ingresos por Ventas de Bienes, Prestacion de Servicios y Otros Ingresos</t>
  </si>
  <si>
    <t xml:space="preserve">Participaciones, Aportaciones, Convenios, Incentivos Derivados de la Colaboracción Fiscal y Fondos Distintos de Aportaciones </t>
  </si>
  <si>
    <t xml:space="preserve">Ingresos Excedentes </t>
  </si>
  <si>
    <t>Estado Analitico de Ingresos Por Fuente de Financiamiento</t>
  </si>
  <si>
    <t xml:space="preserve">Ingresos del Poder Ejecutivo Federal o Estatal y de los Municipios </t>
  </si>
  <si>
    <t xml:space="preserve">Transferencias, Asignaciones, Subsidios y Subvenciones, y Pensiones y Jubilaciones </t>
  </si>
  <si>
    <t>Ingresos De los Entes Públicos de los Poderes Legislativo y Judicial, de los Órganos Autonomos y del Sector Paraestatal o Paramunicipal, asi como de las Empresas Productivas del Estado</t>
  </si>
  <si>
    <t>G. Ingresos por Ventas de Bienes y Prestación de Servicios</t>
  </si>
  <si>
    <t>J. Transferencias y Asignaciones</t>
  </si>
  <si>
    <t>Ingresos de  Gestión</t>
  </si>
  <si>
    <t>Ingresos por Venta de Bienes y Prestación de Servicios</t>
  </si>
  <si>
    <t>Transferencias, Asignaciones, Subsidios y Subvenciones, y Pensiones y Jubilaciones</t>
  </si>
  <si>
    <t xml:space="preserve">Participaciones, Aportaciones, Convenios, Incentivos Derivados de la Colaboración Fiscal y Fondos Distintos de Aportaciones </t>
  </si>
  <si>
    <t>Aumento por Insuficiencia de Estimaciones por Pérdida o Deterioro u Obsolescencia</t>
  </si>
  <si>
    <t xml:space="preserve">     Interno</t>
  </si>
  <si>
    <t xml:space="preserve">     Externo</t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</si>
  <si>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</si>
  <si>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</si>
  <si>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</si>
  <si>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t>D. Transferencias, Asignaciones, Subsidios y Subvenciones, y Pensiones y Jubilaciones</t>
  </si>
  <si>
    <t>Otros Ingresos Contables No Presupuestarios</t>
  </si>
  <si>
    <t>Otros Ingresos Presupuestarios No Contables</t>
  </si>
  <si>
    <t>Arctivos Biológicos</t>
  </si>
  <si>
    <t>Armonización de la Deuda Pública</t>
  </si>
  <si>
    <t>Adeudos de Ejercicios Fiscales Anteriores (ADEFAS)</t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</si>
  <si>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</si>
  <si>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</si>
  <si>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</si>
  <si>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</si>
  <si>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</si>
  <si>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t>Pagado
Acumulado al periodo</t>
  </si>
  <si>
    <t>Ejercido
Acumulado al periodo</t>
  </si>
  <si>
    <t>Devengado
Acumulado al periodo</t>
  </si>
  <si>
    <t>Comprometido
Acumulado al Periodo</t>
  </si>
  <si>
    <t>Modificado Anual</t>
  </si>
  <si>
    <t>Ampliaciones / Reducciones</t>
  </si>
  <si>
    <t>Aprobado Anual</t>
  </si>
  <si>
    <t>Área y/o Ubicación Geográfica</t>
  </si>
  <si>
    <t>Fondo (Aportaciones Multiples, Convenios,etc..) (Alfanumerico) (FASS, FASP,etc)</t>
  </si>
  <si>
    <t>Fuente de Financiamiento (Federal, Estatal, Ingresos Propios)</t>
  </si>
  <si>
    <t>Tipo de Financiamiento (1. Gasto No Etiquetado, 2 Gasto Etiquetado)</t>
  </si>
  <si>
    <t>Año
Año de origen del recurso</t>
  </si>
  <si>
    <t>Tipo de Gasto
(1 Gto Corriente, 2 Gto de Capital)</t>
  </si>
  <si>
    <t>Clasificador por Objeto del Gasto
(Partida del Gasto)</t>
  </si>
  <si>
    <t>Servicios Personales por Categoría</t>
  </si>
  <si>
    <t>Tipo de Beneficiario</t>
  </si>
  <si>
    <t>Actividad o Proyecto</t>
  </si>
  <si>
    <t>Programa Presupuestario</t>
  </si>
  <si>
    <t>Subfunción</t>
  </si>
  <si>
    <t>Función</t>
  </si>
  <si>
    <t>Finalidad</t>
  </si>
  <si>
    <t>CENTRO GESTOR
Unidad Administrativa</t>
  </si>
  <si>
    <t>PRESUPUESTO DE EGRESOS</t>
  </si>
  <si>
    <t>FONDO</t>
  </si>
  <si>
    <t>POSICION PRESUPUESTARIA</t>
  </si>
  <si>
    <t>AREA FUNCIONAL</t>
  </si>
  <si>
    <t xml:space="preserve">CLASIFICACIÓN ADMINISTRATIVA </t>
  </si>
  <si>
    <t>Tipo de Recurso (1)</t>
  </si>
  <si>
    <t>Desglose de saldo en Bancos e Inversiones</t>
  </si>
  <si>
    <t>Desglose del saldo presentado en el formato ETCA-I-02, en el inciso A2), de la Cuenta:
BANCOS/TESORERÍA</t>
  </si>
  <si>
    <t>Desglose del saldo presentado en el formato ETCA-I-02, en el inciso A4), de la Cuenta:
INVERSIONES TEMPORALES (HASTA 3 MESES)</t>
  </si>
  <si>
    <t>Desglose del saldo presentado en el formato ETCA-I-02, en el inciso B1), de la Cuenta:
INVERSIONES FINANCIERAS DE CORTO PLAZO</t>
  </si>
  <si>
    <t>Desglose del saldo presentado en el formato ETCA-I-02, en el inciso A) del Activo No Circulante, de la Cuenta:
INVERSIONES FINANCIERAS A LARGO PLAZO</t>
  </si>
  <si>
    <t>Nota: En caso de que la cuenta bancaria tenga los dos tipos de recursos, presentar dos veces la misma cuenta separando los saldos por tipo de recurso.</t>
  </si>
  <si>
    <t>1) Tipo de Recurso: Federal o Estatal (incluye Ingresos Propios)</t>
  </si>
  <si>
    <t>Hacienda Pública / Patrimonio Neto Final de 2019</t>
  </si>
  <si>
    <t>Anexo A</t>
  </si>
  <si>
    <t>Anexo B</t>
  </si>
  <si>
    <t xml:space="preserve">Desglose de saldo en Bancos e Inversiones </t>
  </si>
  <si>
    <t>Gasto de acuerdo a la Estructura Programática (LAYOUT EXCEL)</t>
  </si>
  <si>
    <t>Anexo C</t>
  </si>
  <si>
    <t>Poder Legislativo, Poder Judicial</t>
  </si>
  <si>
    <t>Nota : Este formato No Aplica Órganos  Autónomos</t>
  </si>
  <si>
    <t xml:space="preserve">                                                                    </t>
  </si>
  <si>
    <t xml:space="preserve">                                                        </t>
  </si>
  <si>
    <t xml:space="preserve">       </t>
  </si>
  <si>
    <t xml:space="preserve">     </t>
  </si>
  <si>
    <t xml:space="preserve">          </t>
  </si>
  <si>
    <t xml:space="preserve">                                                                                                                     </t>
  </si>
  <si>
    <r>
      <t xml:space="preserve">        NOTAS A LOS ESTADOS FINANCIEROS       </t>
    </r>
    <r>
      <rPr>
        <b/>
        <sz val="14"/>
        <color theme="1"/>
        <rFont val="Arial Narrow"/>
        <family val="2"/>
      </rPr>
      <t xml:space="preserve">                                                                                                                         Ver Guía de Elaboración             </t>
    </r>
  </si>
  <si>
    <t xml:space="preserve">                                                            </t>
  </si>
  <si>
    <t xml:space="preserve">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</si>
  <si>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</si>
  <si>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</si>
  <si>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</si>
  <si>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</si>
  <si>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</si>
  <si>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</t>
  </si>
  <si>
    <t xml:space="preserve">                 </t>
  </si>
  <si>
    <t xml:space="preserve">                                                       </t>
  </si>
  <si>
    <t>31 de diciembre de 2019</t>
  </si>
  <si>
    <t>Hacienda Pública / Patrimonio Contribuido Neto de 2019</t>
  </si>
  <si>
    <t>Cambios en la Hacienda Pública / Patrimonio Contribuido Neto de 2020</t>
  </si>
  <si>
    <t>Variaciones de la Hacienda Pública / Patrimonio Generado Neto de 2020</t>
  </si>
  <si>
    <t>Hacienda Pública / Patrimonio Neto Final de 2020</t>
  </si>
  <si>
    <t>Cambios en el Exceso o Insuficiencia en la Actualización de la Hacienda Pública / Patrimonio Neto de 2020</t>
  </si>
  <si>
    <t>al 31 de diciembre de 2019(d)</t>
  </si>
  <si>
    <t>Monto pagado de la inversión al XX de XXXXXX de 2020 (k)</t>
  </si>
  <si>
    <t>Monto pagado de la inversión actualizado al XX de XXXXXX de 2020 (l)</t>
  </si>
  <si>
    <t>Saldo pendiente por pagar de la inversión al XX de XXXXXX de 2020 (m = g – l)</t>
  </si>
  <si>
    <t>DEPENDENCIA / ENTIDAD</t>
  </si>
  <si>
    <t>UNIDAD ADMINISTRATIVA</t>
  </si>
  <si>
    <t>CLAVE</t>
  </si>
  <si>
    <t>NOMBRE DEL INDICADOR</t>
  </si>
  <si>
    <t>UNI. MEDIDA</t>
  </si>
  <si>
    <t>TIPO META</t>
  </si>
  <si>
    <t>VAL. ACUM.</t>
  </si>
  <si>
    <t>DATOS</t>
  </si>
  <si>
    <t>PROGRAMADO ORIGINAL</t>
  </si>
  <si>
    <t>MODIFICADO</t>
  </si>
  <si>
    <t>REALIZADO</t>
  </si>
  <si>
    <t xml:space="preserve">% DE AVANCE </t>
  </si>
  <si>
    <t>PRIMERO</t>
  </si>
  <si>
    <t>SEGUNDO</t>
  </si>
  <si>
    <t>TERCERO</t>
  </si>
  <si>
    <t>CUARTO</t>
  </si>
  <si>
    <t>ANUAL</t>
  </si>
  <si>
    <t>TRIM</t>
  </si>
  <si>
    <t>MET</t>
  </si>
  <si>
    <t>NUM</t>
  </si>
  <si>
    <t>DEN</t>
  </si>
  <si>
    <t>EVALUACIÓN CUALITATIVA</t>
  </si>
  <si>
    <t>Este formato se genera desde el sistema   http://presupuesto.sonora.gob.mx</t>
  </si>
  <si>
    <t>ACTIVIDADES</t>
  </si>
  <si>
    <t>COMPONENTES</t>
  </si>
  <si>
    <t>PROPÓSITO</t>
  </si>
  <si>
    <t>FIN</t>
  </si>
  <si>
    <t>(Fuentes)</t>
  </si>
  <si>
    <t>Valor 2016</t>
  </si>
  <si>
    <t>Frecuencia</t>
  </si>
  <si>
    <t>Unidad de medida</t>
  </si>
  <si>
    <t xml:space="preserve">Sentido </t>
  </si>
  <si>
    <t>Fórmula</t>
  </si>
  <si>
    <t>Nombre</t>
  </si>
  <si>
    <t>(Objetivos)</t>
  </si>
  <si>
    <t>Supuestos</t>
  </si>
  <si>
    <t>Medios de verificación</t>
  </si>
  <si>
    <t>Meta Anual</t>
  </si>
  <si>
    <t>Línea base</t>
  </si>
  <si>
    <t>Indicadores</t>
  </si>
  <si>
    <t>Resumen narrativo</t>
  </si>
  <si>
    <t>Beneficiarios:</t>
  </si>
  <si>
    <t>Reto del PED:</t>
  </si>
  <si>
    <t>Eje del PED:</t>
  </si>
  <si>
    <t>Programa Presupuestario:</t>
  </si>
  <si>
    <t>Dependencia y/o Entidad:</t>
  </si>
  <si>
    <t>Hacienda Pública / Patrimonio Generado Neto de 2019</t>
  </si>
  <si>
    <t>Exceso o Insuficiencia en la Actualización de la Hacienda Pública / Patrimonio Neto de 2019</t>
  </si>
  <si>
    <t xml:space="preserve">CLASIFICACION ECONOMICA DE LOS INGRESOS, DE LOS GASTOS Y DEL FINANCIAMIENTO </t>
  </si>
  <si>
    <t xml:space="preserve">Referencia: </t>
  </si>
  <si>
    <t>Clasificador por Rubros de Ingresos (CRI), Clasificador por Objeto del Gasto (COG), Plan de Cuentas (PC).</t>
  </si>
  <si>
    <t>INGRESOS</t>
  </si>
  <si>
    <t>INGRESOS CORRIENTES</t>
  </si>
  <si>
    <t>1.1.1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</si>
  <si>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</si>
  <si>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</si>
  <si>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</si>
  <si>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</si>
  <si>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</si>
  <si>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</si>
  <si>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CRI 11X*</t>
  </si>
  <si>
    <t>1.1.1.1.2</t>
  </si>
  <si>
    <t>De Empresas y Otras Corporaciones (Personas Morales)</t>
  </si>
  <si>
    <t>1.1.1.1.2.1</t>
  </si>
  <si>
    <t xml:space="preserve">CRI 11X* 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</si>
  <si>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</si>
  <si>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</si>
  <si>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</si>
  <si>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</si>
  <si>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</si>
  <si>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</si>
  <si>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CRI 15X*</t>
  </si>
  <si>
    <t>1.1.1.3</t>
  </si>
  <si>
    <t>Impuesto sobre la Propiedad</t>
  </si>
  <si>
    <t>CRI 12X*</t>
  </si>
  <si>
    <t>1.1.1.4</t>
  </si>
  <si>
    <t>Impuesto sobre los Bienes y Servicios</t>
  </si>
  <si>
    <t>1.1.1.4.1</t>
  </si>
  <si>
    <t>Impuesto sobre la Producción, el Consumo y las Transacciones</t>
  </si>
  <si>
    <t>CRI 13X*</t>
  </si>
  <si>
    <t>1.1.1.4.1.1</t>
  </si>
  <si>
    <t>Impuesto al Valor Agregado</t>
  </si>
  <si>
    <t xml:space="preserve">CRI 13X* 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</si>
  <si>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</si>
  <si>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</si>
  <si>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</si>
  <si>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</si>
  <si>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</si>
  <si>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</si>
  <si>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</si>
  <si>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</si>
  <si>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CRI 14X*</t>
  </si>
  <si>
    <t>1.1.1.5.2</t>
  </si>
  <si>
    <t>Impuesto a la Exportación</t>
  </si>
  <si>
    <t xml:space="preserve">CRI 14X* </t>
  </si>
  <si>
    <t>1.1.1.6</t>
  </si>
  <si>
    <t>Impuestos Ecológicos</t>
  </si>
  <si>
    <t>CRI 16X*</t>
  </si>
  <si>
    <t>1.1.1.7</t>
  </si>
  <si>
    <t>Impuesto a los Rendimientos Petroleros</t>
  </si>
  <si>
    <t xml:space="preserve">1.1.1.8 </t>
  </si>
  <si>
    <t>Otros Impuestos</t>
  </si>
  <si>
    <t>CRI 18X*, 19X*</t>
  </si>
  <si>
    <t>1.1.1.9</t>
  </si>
  <si>
    <t>Accesorios</t>
  </si>
  <si>
    <t>CRI 17X*</t>
  </si>
  <si>
    <t>1.1.2</t>
  </si>
  <si>
    <t xml:space="preserve">Contribuciones a la Seguridad Social  </t>
  </si>
  <si>
    <t>1.1.2.1</t>
  </si>
  <si>
    <t>Contribuciones de los Empleados</t>
  </si>
  <si>
    <t>CRI 22X*, 23X*</t>
  </si>
  <si>
    <t>1.1.2.2</t>
  </si>
  <si>
    <t>Contribuciones de los Empleadores</t>
  </si>
  <si>
    <t>CRI 21X*, 22X*, 23X*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</si>
  <si>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</si>
  <si>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</si>
  <si>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</si>
  <si>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</si>
  <si>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CRI 21X*, 23X*, 24X*, 25X*</t>
  </si>
  <si>
    <t>1.1.3</t>
  </si>
  <si>
    <t>CRI 31X*, 39X*</t>
  </si>
  <si>
    <t>1.1.4</t>
  </si>
  <si>
    <t>Derechos, Productos y Aprovechamientos Corrientes</t>
  </si>
  <si>
    <t>1.1.4.1</t>
  </si>
  <si>
    <t>Derechos No Incluidos en Otros Conceptos</t>
  </si>
  <si>
    <t>CRI 41X*, 42X*, 43X*, 44X*, 45X*, 49X*</t>
  </si>
  <si>
    <t>1.1.4.2</t>
  </si>
  <si>
    <t>Productos Corrientes No Incluidos en Otros Conceptos</t>
  </si>
  <si>
    <t>CRI 51X*, 59X*</t>
  </si>
  <si>
    <t>1.1.4.3</t>
  </si>
  <si>
    <t>Aprovechamientos Corrientes No Incluidos en Otros Conceptos</t>
  </si>
  <si>
    <t xml:space="preserve">CRI 61X* </t>
  </si>
  <si>
    <t>1.1.5</t>
  </si>
  <si>
    <t>Rentas de la Propiedad</t>
  </si>
  <si>
    <t>1.1.5.1</t>
  </si>
  <si>
    <t>Intereses</t>
  </si>
  <si>
    <t>CRI 51X*, 61X*</t>
  </si>
  <si>
    <t>1.1.5.1.1</t>
  </si>
  <si>
    <t>Internos</t>
  </si>
  <si>
    <t>1.1.5.1.2</t>
  </si>
  <si>
    <t>Externos</t>
  </si>
  <si>
    <t>1.1.5.2</t>
  </si>
  <si>
    <t>Dividendos y Retiros de las Cuasisociedades</t>
  </si>
  <si>
    <t>CRI 51X*</t>
  </si>
  <si>
    <t>1.1.5.3</t>
  </si>
  <si>
    <t>Arrendamiento de Tierras y Terrenos</t>
  </si>
  <si>
    <t>1.1.5.4</t>
  </si>
  <si>
    <t>Otros</t>
  </si>
  <si>
    <t>CRI 59X*, 69X*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</si>
  <si>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</si>
  <si>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</si>
  <si>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</si>
  <si>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</si>
  <si>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CRI 71X*</t>
  </si>
  <si>
    <t>1.1.6.2</t>
  </si>
  <si>
    <t>Venta de Establecimientos de Mercado</t>
  </si>
  <si>
    <t>CRI 72X*</t>
  </si>
  <si>
    <t>1.1.6.3</t>
  </si>
  <si>
    <t>Derechos Administrativos</t>
  </si>
  <si>
    <t>CRI 73X*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</si>
  <si>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</si>
  <si>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</si>
  <si>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</si>
  <si>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</si>
  <si>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CRI 93X*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</si>
  <si>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</si>
  <si>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</si>
  <si>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</si>
  <si>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</si>
  <si>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</si>
  <si>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</si>
  <si>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CRI 94X†</t>
  </si>
  <si>
    <t>1.1.8.2</t>
  </si>
  <si>
    <t>Del Sector Público</t>
  </si>
  <si>
    <t xml:space="preserve">CRI 91X*, 92X*, 95X*, 96X* </t>
  </si>
  <si>
    <t>1.1.8.2.1</t>
  </si>
  <si>
    <t>De la Federación</t>
  </si>
  <si>
    <t>1.1.8.2.1.1</t>
  </si>
  <si>
    <t xml:space="preserve">Transferencias Internas y Asignaciones </t>
  </si>
  <si>
    <t>CRI 91X*</t>
  </si>
  <si>
    <t>1.1.8.2.1.2</t>
  </si>
  <si>
    <t>Transferencias del Resto del Sector Público</t>
  </si>
  <si>
    <t>CRI 92X*</t>
  </si>
  <si>
    <t>1.1.8.2.1.3</t>
  </si>
  <si>
    <t>CRI 95X*</t>
  </si>
  <si>
    <t>1.1.8.2.1.4</t>
  </si>
  <si>
    <t>Transferencias de Fideicomisos, Mandatos y Contratos Análogos</t>
  </si>
  <si>
    <t>CRI 96X*</t>
  </si>
  <si>
    <t>1.1.8.2.2</t>
  </si>
  <si>
    <t>De Entidades Federativas</t>
  </si>
  <si>
    <t>CRI 82X*, 83X*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</si>
  <si>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</si>
  <si>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</si>
  <si>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</si>
  <si>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</si>
  <si>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</si>
  <si>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</si>
  <si>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</si>
  <si>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</si>
  <si>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</si>
  <si>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</si>
  <si>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</si>
  <si>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CRI 81X*</t>
  </si>
  <si>
    <t>INGRESOS DE CAPITAL</t>
  </si>
  <si>
    <t>1.2.1</t>
  </si>
  <si>
    <t>Venta (Disposición) de Activos</t>
  </si>
  <si>
    <t>1.2.1.1</t>
  </si>
  <si>
    <t>Venta de Activos Fijos</t>
  </si>
  <si>
    <t>CRI 52X*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</si>
  <si>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</si>
  <si>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</si>
  <si>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</si>
  <si>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</si>
  <si>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</si>
  <si>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</si>
  <si>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Variación: Saldo Final – Inicial de las Cuentas Contables</t>
  </si>
  <si>
    <t>1.2.2.1</t>
  </si>
  <si>
    <t>PC 1.1.4.4</t>
  </si>
  <si>
    <t>1.2.2.2</t>
  </si>
  <si>
    <t>Materias Primas</t>
  </si>
  <si>
    <t>1.2.2.3</t>
  </si>
  <si>
    <t>Trabajos en Curso</t>
  </si>
  <si>
    <t>PC 1.1.4.3</t>
  </si>
  <si>
    <t>1.2.2.4</t>
  </si>
  <si>
    <t>Bienes Terminados</t>
  </si>
  <si>
    <t>PC 1.1.4.2</t>
  </si>
  <si>
    <t>1.2.2.5</t>
  </si>
  <si>
    <t>Bienes para venta</t>
  </si>
  <si>
    <t>PC 1.1.4.1</t>
  </si>
  <si>
    <t>1.2.2.6</t>
  </si>
  <si>
    <t>Bienes en tránsito</t>
  </si>
  <si>
    <t>PC 1.1.4.5</t>
  </si>
  <si>
    <t>1.2.2.7</t>
  </si>
  <si>
    <t>Existencias de Material de Seguridad y Defensa</t>
  </si>
  <si>
    <t xml:space="preserve">PC 1.1.4 </t>
  </si>
  <si>
    <t>(Para Ramos Correspondientes: SDN, SM)</t>
  </si>
  <si>
    <t>1.2.3</t>
  </si>
  <si>
    <t>Incremento de la Depreciación, Amortización, Estimaciones y Provisiones Acumuladas</t>
  </si>
  <si>
    <t>1.2.3.1</t>
  </si>
  <si>
    <t>Depreciación y Amortización</t>
  </si>
  <si>
    <t>PC 5.5.1.3, 5.5.1.4, 5.5.1.5, 5.5.1.6, 5.5.1.7</t>
  </si>
  <si>
    <t>1.2.3.2</t>
  </si>
  <si>
    <t>Estimaciones por Deterioro de Inventarios</t>
  </si>
  <si>
    <t>PC 1.1.6.2</t>
  </si>
  <si>
    <t>1.2.3.3</t>
  </si>
  <si>
    <t>Otras Estimaciones por pérdida o deterioro</t>
  </si>
  <si>
    <t>PC 1.1.6.1, 1.2.8</t>
  </si>
  <si>
    <t>1.2.3.4</t>
  </si>
  <si>
    <t>PC 2.1.7, 2.2.6</t>
  </si>
  <si>
    <t>1.2.4</t>
  </si>
  <si>
    <t>Transferencias, Asignaciones y Donativos de Capital Recibidas</t>
  </si>
  <si>
    <t xml:space="preserve">1.2.4.1 </t>
  </si>
  <si>
    <t>CRI 91X*, 92X*, 95X*, 96X*</t>
  </si>
  <si>
    <t>(Requiere Apertura en cada Nivel de Gobierno)</t>
  </si>
  <si>
    <t>1.2.4.2</t>
  </si>
  <si>
    <t>CRI 91X*, 92X*, 96X*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</si>
  <si>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</si>
  <si>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</si>
  <si>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</si>
  <si>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</si>
  <si>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</si>
  <si>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</si>
  <si>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</si>
  <si>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1.2.4.2.3</t>
  </si>
  <si>
    <t>1.2.4.3</t>
  </si>
  <si>
    <t>(Requiere Apertura a 2do Dígito del CRI)</t>
  </si>
  <si>
    <t>1.2.4.3.1</t>
  </si>
  <si>
    <t>1.2.4.3.2</t>
  </si>
  <si>
    <t>1.2.4.3.3</t>
  </si>
  <si>
    <t>1.2.5</t>
  </si>
  <si>
    <t>Recuperación de Inversiones Financieras Realizadas con Fines de Política</t>
  </si>
  <si>
    <t>CRI 62X*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</si>
  <si>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</si>
  <si>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</si>
  <si>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</si>
  <si>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</si>
  <si>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</si>
  <si>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</si>
  <si>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</si>
  <si>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</si>
  <si>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</si>
  <si>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GASTOS</t>
  </si>
  <si>
    <t>GASTOS CORRIENTES</t>
  </si>
  <si>
    <t>2.1.1</t>
  </si>
  <si>
    <t>Gastos de Consumo de los Entes del Gobierno General/ Gastos de Explotación de las Entidades Empresariales</t>
  </si>
  <si>
    <t>2.1.1.1</t>
  </si>
  <si>
    <t>Remuneraciones</t>
  </si>
  <si>
    <t>2.1.1.1.1</t>
  </si>
  <si>
    <t>Sueldos y Salarios</t>
  </si>
  <si>
    <t>COG 1100, 1200, 1300, 1400, 1500, 1700</t>
  </si>
  <si>
    <t>2.1.1.1.2</t>
  </si>
  <si>
    <t>Contribuciones Sociales</t>
  </si>
  <si>
    <t>COG 1400</t>
  </si>
  <si>
    <t xml:space="preserve">2.1.1.1.3 </t>
  </si>
  <si>
    <t>Impuestos sobre Nóminas</t>
  </si>
  <si>
    <t>COG 398</t>
  </si>
  <si>
    <t>2.1.1.2</t>
  </si>
  <si>
    <t>Compra de Bienes y Servicios</t>
  </si>
  <si>
    <t>COG 2000(Excepto 2800), 3000 (Excepto 321,  397 y 398), 9300, 9400, 9500, 9600</t>
  </si>
  <si>
    <t>2.1.1.3</t>
  </si>
  <si>
    <t>Variación de Existencias (Disminución (+) Incremento (-))</t>
  </si>
  <si>
    <t>PC 1.1.4.1, 1.1.4.2, 1.1.4.3, 1.1.4.4</t>
  </si>
  <si>
    <t>2.1.1.4</t>
  </si>
  <si>
    <t>2.1.1.5</t>
  </si>
  <si>
    <t>PC 1.1.6.2 (débitos de la cuenta contable)</t>
  </si>
  <si>
    <t>2.1.1.6</t>
  </si>
  <si>
    <t>Impuestos sobre los Productos, la Producción y las Importaciones de las Entidades Empresariales</t>
  </si>
  <si>
    <t>2.1.2</t>
  </si>
  <si>
    <t>Prestaciones de la Seguridad Social  (MEFP 6.69)</t>
  </si>
  <si>
    <t>COG 4500</t>
  </si>
  <si>
    <t>2.1.3</t>
  </si>
  <si>
    <t>Gasto de la Propiedad</t>
  </si>
  <si>
    <t>2.1.3.1</t>
  </si>
  <si>
    <t>2.1.3.1.1</t>
  </si>
  <si>
    <t>Intereses de la Deuda Interna</t>
  </si>
  <si>
    <t>COG 921, 922, 923, 924</t>
  </si>
  <si>
    <t>2.1.3.1.2</t>
  </si>
  <si>
    <t>Intereses de la Deuda Externa</t>
  </si>
  <si>
    <t>COG 925, 926, 927, 928</t>
  </si>
  <si>
    <t>2.1.3.2</t>
  </si>
  <si>
    <t>Gastos de la Propiedad Distintos de Intereses</t>
  </si>
  <si>
    <t>COG 327</t>
  </si>
  <si>
    <t>2.1.3.2.1</t>
  </si>
  <si>
    <t>COG 397</t>
  </si>
  <si>
    <t>2.1.3.2.2</t>
  </si>
  <si>
    <t>Arrendamientos de Tierras y Terrenos  (MEFP 6.81)</t>
  </si>
  <si>
    <t>COG 321</t>
  </si>
  <si>
    <t>2.1.4</t>
  </si>
  <si>
    <t>Subsidios y Subvenciones a Empresas (MEFP 6.61)</t>
  </si>
  <si>
    <t>2.1.4.1</t>
  </si>
  <si>
    <t xml:space="preserve">A Entidades Empresariales del Sector Privado </t>
  </si>
  <si>
    <t>2.1.4.1.1</t>
  </si>
  <si>
    <t>A Entidades Empresariales no Financieras</t>
  </si>
  <si>
    <t>COG 431, 432, 433, 434, 436, 437 Sector Privado</t>
  </si>
  <si>
    <t>2.1.4.1.2</t>
  </si>
  <si>
    <t>A Entidades Empresariales Financieras</t>
  </si>
  <si>
    <t>COG 435 Sector Privado</t>
  </si>
  <si>
    <t>2.1.4.2</t>
  </si>
  <si>
    <t>A Entidades Empresariales del Sector Público</t>
  </si>
  <si>
    <t>2.1.4.2.1</t>
  </si>
  <si>
    <t>A Entidades Empresariales No Financieras</t>
  </si>
  <si>
    <t>COG 431, 432, 433, 434, 436, 437  Sector Público</t>
  </si>
  <si>
    <t>2.1.4.2.2</t>
  </si>
  <si>
    <t>COG 435 Sector Público</t>
  </si>
  <si>
    <t>2.1.5</t>
  </si>
  <si>
    <t xml:space="preserve">Transferencias, Asignaciones y Donativos Corrientes Otorgados </t>
  </si>
  <si>
    <t xml:space="preserve">2.1.5.1 </t>
  </si>
  <si>
    <t>Al Sector Privado</t>
  </si>
  <si>
    <t>2.1.5.1.1</t>
  </si>
  <si>
    <t>Ayuda a Personas</t>
  </si>
  <si>
    <t xml:space="preserve">COG 441    </t>
  </si>
  <si>
    <t>2.1.5.1.2</t>
  </si>
  <si>
    <t>Becas</t>
  </si>
  <si>
    <t xml:space="preserve">COG 442    </t>
  </si>
  <si>
    <t>2.1.5.1.3</t>
  </si>
  <si>
    <t>Ayuda a Instituciones</t>
  </si>
  <si>
    <t>COG 443, 444, 445, 446, 481</t>
  </si>
  <si>
    <t xml:space="preserve">2.1.5.1.4 </t>
  </si>
  <si>
    <t>Instituciones de Interés Público</t>
  </si>
  <si>
    <t xml:space="preserve">COG 447 </t>
  </si>
  <si>
    <t>2.1.5.1.5</t>
  </si>
  <si>
    <t>COG 448</t>
  </si>
  <si>
    <t>2.1.5.1.6</t>
  </si>
  <si>
    <t>Fideicomisos, Mandatos y Contratos Análogos</t>
  </si>
  <si>
    <t>COG 483</t>
  </si>
  <si>
    <t>2.1.5.1.7</t>
  </si>
  <si>
    <t>Otras</t>
  </si>
  <si>
    <t>COG 439</t>
  </si>
  <si>
    <t>2.1.5.2</t>
  </si>
  <si>
    <t>Al Sector Público</t>
  </si>
  <si>
    <t>2.1.5.2.1</t>
  </si>
  <si>
    <t>A la Federación</t>
  </si>
  <si>
    <t>2.1.5.2.1.1</t>
  </si>
  <si>
    <t>COG 411, 412, 413, 414, 415, 416, 417, 418, 419</t>
  </si>
  <si>
    <t>2.1.5.2.1.2</t>
  </si>
  <si>
    <t>COG 421, 422, 423, 424, 425</t>
  </si>
  <si>
    <t>2.1.5.2.1.3</t>
  </si>
  <si>
    <t>Organismos de la Seguridad Social</t>
  </si>
  <si>
    <t>COG  4700</t>
  </si>
  <si>
    <t>2.1.5.2.1.4</t>
  </si>
  <si>
    <t>COG 461, 462, 463, 464, 465, 466</t>
  </si>
  <si>
    <t>2.1.5.2.2</t>
  </si>
  <si>
    <t>A Entidades Federativas</t>
  </si>
  <si>
    <t>COG 482, 484, 438</t>
  </si>
  <si>
    <t>2.1.5.2.3</t>
  </si>
  <si>
    <t>A Municipios</t>
  </si>
  <si>
    <t>2.1.5.3</t>
  </si>
  <si>
    <t>Al Sector Externo</t>
  </si>
  <si>
    <t>COG 485</t>
  </si>
  <si>
    <t>2.1.5.3.1</t>
  </si>
  <si>
    <t>A Gobiernos Extranjeros</t>
  </si>
  <si>
    <t>COG 491</t>
  </si>
  <si>
    <t>2.1.5.3.2</t>
  </si>
  <si>
    <t>A Organismos Internacionales</t>
  </si>
  <si>
    <t>COG 492</t>
  </si>
  <si>
    <t>2.1.5.3.3</t>
  </si>
  <si>
    <t>Al Sector Privado Externo</t>
  </si>
  <si>
    <t>COG 493</t>
  </si>
  <si>
    <t>2.1.6</t>
  </si>
  <si>
    <t xml:space="preserve">Impuesto sobre los Ingresos, la Riqueza y Otros a las Entidades Empresariales Públicas </t>
  </si>
  <si>
    <t>2.1.7</t>
  </si>
  <si>
    <t>COG 8000</t>
  </si>
  <si>
    <t>2.1.8</t>
  </si>
  <si>
    <t>Provisiones y Otras Estimaciones</t>
  </si>
  <si>
    <t>2.1.8.1</t>
  </si>
  <si>
    <t>PC 5.5.2.1</t>
  </si>
  <si>
    <t>2.1.8.2</t>
  </si>
  <si>
    <t>PC 5.5.2.2</t>
  </si>
  <si>
    <t>2.1.8.3</t>
  </si>
  <si>
    <t>Estimaciones por Pérdida o Deterioro a Corto Plazo</t>
  </si>
  <si>
    <t>PC 5.5.1.1 menos (débitos en cuenta PC 1.1.6.2)</t>
  </si>
  <si>
    <t>2.1.8.4</t>
  </si>
  <si>
    <t>Estimaciones por Pérdida o Deterioro a Largo Plazo</t>
  </si>
  <si>
    <t>PC 5.5.1.2</t>
  </si>
  <si>
    <t>GASTOS DE CAPITAL</t>
  </si>
  <si>
    <t>2.2.1</t>
  </si>
  <si>
    <t>Construcciones en Proceso</t>
  </si>
  <si>
    <t>COG 6000 + (1000, 2000, 3000 T.G.2)</t>
  </si>
  <si>
    <t>2.2.2</t>
  </si>
  <si>
    <t>Activos Fijos (Formación Bruta de Capital Fijo)</t>
  </si>
  <si>
    <t>2.2.2.1</t>
  </si>
  <si>
    <t>Viviendas, Edificios y Estructuras</t>
  </si>
  <si>
    <t>2.2.2.1.1</t>
  </si>
  <si>
    <t>Viviendas</t>
  </si>
  <si>
    <t>COG 582</t>
  </si>
  <si>
    <t>2.2.2.1.2</t>
  </si>
  <si>
    <t>Edificios No Residenciales</t>
  </si>
  <si>
    <t>COG 583</t>
  </si>
  <si>
    <t>2.2.2.1.3</t>
  </si>
  <si>
    <t>Otras Estructuras</t>
  </si>
  <si>
    <t>COG 589</t>
  </si>
  <si>
    <t>2.2.2.2</t>
  </si>
  <si>
    <t>Maquinaria y Equipo</t>
  </si>
  <si>
    <t>2.2.2.2.1</t>
  </si>
  <si>
    <t>Equipo de Transporte</t>
  </si>
  <si>
    <t>COG 5400</t>
  </si>
  <si>
    <t>2.2.2.2.2</t>
  </si>
  <si>
    <t xml:space="preserve">Equipo de Tecnología de la Información y Comunicaciones </t>
  </si>
  <si>
    <t>COG 515</t>
  </si>
  <si>
    <t>2.2.2.2.3</t>
  </si>
  <si>
    <t xml:space="preserve">Otra Maquinaria y Equipo </t>
  </si>
  <si>
    <t>COG 5100 (Excepto 513, 514, 515), 5200, 5300, 5600</t>
  </si>
  <si>
    <t xml:space="preserve">2.2.2.3 </t>
  </si>
  <si>
    <t xml:space="preserve">Equipo de Defensa y Seguridad </t>
  </si>
  <si>
    <t>COG 551</t>
  </si>
  <si>
    <t>2.2.2.4</t>
  </si>
  <si>
    <t>Activos Biológicos Cultivados</t>
  </si>
  <si>
    <t>2.2.2.4.1</t>
  </si>
  <si>
    <t>Ganado para Cría, Leche, Tiro, etc., que dan Productos Recurrentes</t>
  </si>
  <si>
    <t>COG 571, 572, 573, 574, 575, 576, 577, 579</t>
  </si>
  <si>
    <t>2.2.2.4.2</t>
  </si>
  <si>
    <t>Árboles, Cultivos y Otras Plantaciones que dan Productos Recurrentes</t>
  </si>
  <si>
    <t xml:space="preserve">COG 578 </t>
  </si>
  <si>
    <t>2.2.2.5</t>
  </si>
  <si>
    <t>Activos Fijos Intangibles</t>
  </si>
  <si>
    <t>2.2.2.5.1</t>
  </si>
  <si>
    <t>Investigación y Desarrollo</t>
  </si>
  <si>
    <t>2.2.2.5.2</t>
  </si>
  <si>
    <t>Exploración y Evaluación Minera</t>
  </si>
  <si>
    <t>2.2.2.5.3</t>
  </si>
  <si>
    <t>Programas de Informática y Base de Datos</t>
  </si>
  <si>
    <t>COG 591, 597</t>
  </si>
  <si>
    <t>2.2.2.5.4</t>
  </si>
  <si>
    <t>Originales para Esparcimiento, Literarios o Artísticos</t>
  </si>
  <si>
    <t>2.2.2.5.5</t>
  </si>
  <si>
    <t>Otros Activos Fijos Intangibles</t>
  </si>
  <si>
    <t>COG 599</t>
  </si>
  <si>
    <t>2.2.3</t>
  </si>
  <si>
    <t>Incremento de Existencias</t>
  </si>
  <si>
    <t>2.2.3.1</t>
  </si>
  <si>
    <t>PC 1.1.4.4, 1.1.5.1</t>
  </si>
  <si>
    <t>2.2.3.2</t>
  </si>
  <si>
    <t>2.2.3.3</t>
  </si>
  <si>
    <t>2.2.3.4</t>
  </si>
  <si>
    <t>2.2.3.5</t>
  </si>
  <si>
    <t>Bienes de Venta</t>
  </si>
  <si>
    <t>2.2.3.6</t>
  </si>
  <si>
    <t>Bienes en Tránsito</t>
  </si>
  <si>
    <t>2.2.3.7</t>
  </si>
  <si>
    <t xml:space="preserve">Existencias de Materiales de Seguridad y Defensa </t>
  </si>
  <si>
    <t>COG 2800</t>
  </si>
  <si>
    <t>2.2.4</t>
  </si>
  <si>
    <t>Objetos de Valor</t>
  </si>
  <si>
    <t>2.2.4.1</t>
  </si>
  <si>
    <t>Metales y Piedras Preciosas</t>
  </si>
  <si>
    <t>COG 514</t>
  </si>
  <si>
    <t>2.2.4.2</t>
  </si>
  <si>
    <t>Antigüedades y Otros Objetos de Arte</t>
  </si>
  <si>
    <t>COG 513</t>
  </si>
  <si>
    <t>2.2.4.3</t>
  </si>
  <si>
    <t>Otros Objetos de Valor</t>
  </si>
  <si>
    <t>2.2.5</t>
  </si>
  <si>
    <t>Activos No Producidos</t>
  </si>
  <si>
    <t>2.2.5.1</t>
  </si>
  <si>
    <t>Activos Intangibles No Producidos de Origen Natural</t>
  </si>
  <si>
    <t>2.2.5.1.1</t>
  </si>
  <si>
    <t>Tierras y Terrenos  (MEFP 7.70)</t>
  </si>
  <si>
    <t>COG 581</t>
  </si>
  <si>
    <t>2.2.5.1.2</t>
  </si>
  <si>
    <t>Recursos Minerales y Energéticos</t>
  </si>
  <si>
    <t>2.2.5.1.3</t>
  </si>
  <si>
    <t>Recursos Biológicos No Cultivados</t>
  </si>
  <si>
    <t>2.2.5.1.4</t>
  </si>
  <si>
    <t>Recursos Hídricos</t>
  </si>
  <si>
    <t>2.2.5.1.5</t>
  </si>
  <si>
    <t>Otros Activos de Origen Natural</t>
  </si>
  <si>
    <t>2.2.5.2</t>
  </si>
  <si>
    <t>Activos Intangibles No Producidos  (MEFP 7.78)</t>
  </si>
  <si>
    <t>COG 592, 593, 594, 595, 596, 598</t>
  </si>
  <si>
    <t>2.2.5.2.1</t>
  </si>
  <si>
    <t>Derechos Patentados</t>
  </si>
  <si>
    <t>2.2.5.2.2</t>
  </si>
  <si>
    <t>Arrendamientos Operativos Comerciales</t>
  </si>
  <si>
    <t>2.2.5.2.3</t>
  </si>
  <si>
    <t>Fondos de Comercio Adquiridos</t>
  </si>
  <si>
    <t>2.2.5.2.4</t>
  </si>
  <si>
    <t>Otros Activos Intangibles No Producidos</t>
  </si>
  <si>
    <t>2.2.6</t>
  </si>
  <si>
    <t>Transferencias y Asignaciones y Donativos de Capital Otorgados</t>
  </si>
  <si>
    <t>2.2.6.1</t>
  </si>
  <si>
    <t>2.2.6.1.1</t>
  </si>
  <si>
    <t>COG 441</t>
  </si>
  <si>
    <t>2.2.6.1.2</t>
  </si>
  <si>
    <t>COG 443, 444, 445, 446</t>
  </si>
  <si>
    <t>2.2.6.1.3</t>
  </si>
  <si>
    <t>COG 447</t>
  </si>
  <si>
    <t>2.2.6.1.4</t>
  </si>
  <si>
    <t>2.2.6.2</t>
  </si>
  <si>
    <t>2.2.6.2.1</t>
  </si>
  <si>
    <t>2.1.6.2.1.1</t>
  </si>
  <si>
    <t>2.1.6.2.1.2</t>
  </si>
  <si>
    <t>Transferencias al resto del sector público</t>
  </si>
  <si>
    <t>COG 421, 422,  423, 424, 425</t>
  </si>
  <si>
    <t>2.1.6.2.1.3</t>
  </si>
  <si>
    <t>Transferencias de Fideicomisos, Mandatos y Contratos análogos</t>
  </si>
  <si>
    <t>COG 461,  462, 463, 464, 465, 466</t>
  </si>
  <si>
    <t>2.2.6.2.2</t>
  </si>
  <si>
    <t>2.2.6.2.3</t>
  </si>
  <si>
    <t>2.2.6.3</t>
  </si>
  <si>
    <t>2.2.6.3.1</t>
  </si>
  <si>
    <t>2.2.6.3.2</t>
  </si>
  <si>
    <t>2.2.6.3.3</t>
  </si>
  <si>
    <t>2.2.7</t>
  </si>
  <si>
    <t>Inversión Financiera con Fines de Política Económica</t>
  </si>
  <si>
    <t>2.2.7.1</t>
  </si>
  <si>
    <t>2.2.7.1.1</t>
  </si>
  <si>
    <t>Interna</t>
  </si>
  <si>
    <t>2.2.7.1.1.1</t>
  </si>
  <si>
    <t>Sector Público</t>
  </si>
  <si>
    <t>COG 721, 722, 723</t>
  </si>
  <si>
    <t>2.2.7.1.1.2</t>
  </si>
  <si>
    <t>Sector Privado</t>
  </si>
  <si>
    <t>COG 724</t>
  </si>
  <si>
    <t>2.2.7.1.2</t>
  </si>
  <si>
    <t>Externa</t>
  </si>
  <si>
    <t>COG 725, 726</t>
  </si>
  <si>
    <t>2.2.7.2</t>
  </si>
  <si>
    <t>Valores Representativos de Deuda Adquiridos con Fines de Política Económica</t>
  </si>
  <si>
    <t>COG 732, 734</t>
  </si>
  <si>
    <t>2.2.7.3</t>
  </si>
  <si>
    <t>Obligaciones Negociables Adquiridas con Fines de Política Económica</t>
  </si>
  <si>
    <t xml:space="preserve">2.2.7.4 </t>
  </si>
  <si>
    <t>2.2.7.4.1</t>
  </si>
  <si>
    <t>2.2.7.4.1.1</t>
  </si>
  <si>
    <t>COG 712, 741, 742, 743, 744</t>
  </si>
  <si>
    <t>2.2.7.4.1.2</t>
  </si>
  <si>
    <t>COG 711, 745</t>
  </si>
  <si>
    <t>2.2.7.4.2</t>
  </si>
  <si>
    <t>COG 746</t>
  </si>
  <si>
    <t>TOTAL DEL GASTO</t>
  </si>
  <si>
    <t>FINANCIAMIENTO</t>
  </si>
  <si>
    <t>FUENTES FINANCIERAS</t>
  </si>
  <si>
    <t>3.1.1</t>
  </si>
  <si>
    <t>Disminución de Activos Financieros</t>
  </si>
  <si>
    <t>3.1.1.1</t>
  </si>
  <si>
    <t>Disminución de Activos Financieros Corrientes (Circulantes)</t>
  </si>
  <si>
    <t>3.1.1.1.1</t>
  </si>
  <si>
    <t>Disminución de Caja y Bancos (Efectivo y Equivalentes)</t>
  </si>
  <si>
    <t>Variación negativa: Saldo Final – Inicial de las Cuentas Contables:</t>
  </si>
  <si>
    <t>3.1.1.1.1.1</t>
  </si>
  <si>
    <t>Efectivo</t>
  </si>
  <si>
    <t>PC 1.1.1.1</t>
  </si>
  <si>
    <t>3.1.1.1.1.2</t>
  </si>
  <si>
    <t>Bancos / Tesorería</t>
  </si>
  <si>
    <t>PC 1.1.1.2</t>
  </si>
  <si>
    <t>3.1.1.1.1.3</t>
  </si>
  <si>
    <t>Bancos / Dependencias y Otros</t>
  </si>
  <si>
    <t>PC 1.1.1.3</t>
  </si>
  <si>
    <t>3.1.1.1.1.4</t>
  </si>
  <si>
    <t>Inversiones Temporales (Hasta 3 meses)</t>
  </si>
  <si>
    <t>PC 1.1.1.4</t>
  </si>
  <si>
    <t>3.1.1.1.1.5</t>
  </si>
  <si>
    <t>Fondos con Afectación Específica</t>
  </si>
  <si>
    <t>PC 1.1.1.5</t>
  </si>
  <si>
    <t>3.1.1.1.1.6</t>
  </si>
  <si>
    <t>Depósitos de Fondos de Terceros en garantía y Administración</t>
  </si>
  <si>
    <t>PC 1.1.1.6</t>
  </si>
  <si>
    <t>3.1.1.1.1.7</t>
  </si>
  <si>
    <t>Otro Efectivo y Equivalentes</t>
  </si>
  <si>
    <t>PC 1.1.1.9</t>
  </si>
  <si>
    <t>3.1.1.1.2</t>
  </si>
  <si>
    <t>Disminución de Inversiones Financieras de Corto Plazo (Derechos a Recibir Efectivo o Equivalentes)</t>
  </si>
  <si>
    <t>Variación: Saldo Final – Inicial</t>
  </si>
  <si>
    <t>de las Cuentas Contables</t>
  </si>
  <si>
    <t>3.1.1.1.2.1</t>
  </si>
  <si>
    <t>PC 1.1.2.1.2</t>
  </si>
  <si>
    <t>3.1.1.1.2.2</t>
  </si>
  <si>
    <t xml:space="preserve">Acciones y Participaciones de Capital </t>
  </si>
  <si>
    <t>PC 1.1.2.1.4</t>
  </si>
  <si>
    <t>3.1.1.1.2.3</t>
  </si>
  <si>
    <t>PC 1.1.2.1.1, 1.1.2.1.3</t>
  </si>
  <si>
    <t>3.1.1.1.3</t>
  </si>
  <si>
    <t>Disminución de Cuentas por Cobrar</t>
  </si>
  <si>
    <t xml:space="preserve">Variación: Saldo Final – Inicial </t>
  </si>
  <si>
    <t>3.1.1.1.3.1</t>
  </si>
  <si>
    <t>Cuentas por Cobrar</t>
  </si>
  <si>
    <t>PC 1.1.2.2</t>
  </si>
  <si>
    <t>3.1.1.1.3.2</t>
  </si>
  <si>
    <t>Deudores Diversos por Cobrar</t>
  </si>
  <si>
    <t>PC 1.1.2.3</t>
  </si>
  <si>
    <t>3.1.1.1.3.3</t>
  </si>
  <si>
    <t>Ingresos por Recuperar</t>
  </si>
  <si>
    <t>PC 1.1.2.4</t>
  </si>
  <si>
    <t>3.1.1.1.3.4</t>
  </si>
  <si>
    <t>Deudores por Anticipos de la Tesorería</t>
  </si>
  <si>
    <t>PC 1.1.2.5</t>
  </si>
  <si>
    <t>3.1.1.1.4</t>
  </si>
  <si>
    <t xml:space="preserve">Disminución de Documentos por Cobrar </t>
  </si>
  <si>
    <t xml:space="preserve"> de las Cuentas Contables:</t>
  </si>
  <si>
    <t>3.1.1.1.4.1</t>
  </si>
  <si>
    <t>Otros Derechos a Recibir Efectivo o Equivalentes</t>
  </si>
  <si>
    <t>PC 1.1.2.9</t>
  </si>
  <si>
    <t>3.1.1.1.5</t>
  </si>
  <si>
    <t>Recuperación de Préstamos Otorgados de Corto Plazo</t>
  </si>
  <si>
    <t>Abono en cuenta contable PC 1.1.2.6</t>
  </si>
  <si>
    <t>3.1.1.1.6</t>
  </si>
  <si>
    <t xml:space="preserve">Disminución de Otros Activos Financieros Corrientes </t>
  </si>
  <si>
    <t xml:space="preserve">Variación </t>
  </si>
  <si>
    <t>Saldo Final – Inicial</t>
  </si>
  <si>
    <t xml:space="preserve"> de las Cuentas Contables</t>
  </si>
  <si>
    <t>3.1.1.1.6.1</t>
  </si>
  <si>
    <t>Anticipo a Proveedores por Adquisición de Bienes y Prestación de Servicios</t>
  </si>
  <si>
    <t>PC 1.1.3.1</t>
  </si>
  <si>
    <t>3.1.1.1.6.2</t>
  </si>
  <si>
    <t>Anticipo a Proveedores por Adquisición de Bienes Inmuebles y Muebles</t>
  </si>
  <si>
    <t>PC 1.1.3.2</t>
  </si>
  <si>
    <t>3.1.1.1.6.3</t>
  </si>
  <si>
    <t>Anticipo a Proveedores por Adquisición de Bienes Intangibles</t>
  </si>
  <si>
    <t>PC 1.1.3.3</t>
  </si>
  <si>
    <t>3.1.1.1.6.4</t>
  </si>
  <si>
    <t>Anticipo a Contratistas por Obras Públicas</t>
  </si>
  <si>
    <t>PC 1.1.3.4</t>
  </si>
  <si>
    <t>3.1.1.1.6.5</t>
  </si>
  <si>
    <t>Otros Derechos a Recibir Bienes o Servicios</t>
  </si>
  <si>
    <t>PC 1.1.3.9</t>
  </si>
  <si>
    <t>3.1.1.1.6.6</t>
  </si>
  <si>
    <t>Disminución de Otros Activos Circulantes</t>
  </si>
  <si>
    <t>PC 1.1.9.1, 1.1.9.2, 1.1.9.3</t>
  </si>
  <si>
    <t>3.1.1.2</t>
  </si>
  <si>
    <t>Disminución de Activos Financieros No Corrientes</t>
  </si>
  <si>
    <t>3.1.1.2.1</t>
  </si>
  <si>
    <t xml:space="preserve">Recuperación de Inversiones Financieras a Largo Plazo con Fines de Liquidez </t>
  </si>
  <si>
    <t>3.1.1.2.1.1</t>
  </si>
  <si>
    <t>Venta de Acciones y Participaciones de Capital</t>
  </si>
  <si>
    <t>CRI 62 X*</t>
  </si>
  <si>
    <t>3.1.1.2.1.1.1</t>
  </si>
  <si>
    <t>3.1.1.2.1.1.2</t>
  </si>
  <si>
    <t>3.1.1.2.1.2</t>
  </si>
  <si>
    <t>Venta de Títulos y Valores Representativos de la Deuda</t>
  </si>
  <si>
    <t>3.1.1.2.1.3</t>
  </si>
  <si>
    <t xml:space="preserve">Venta de Obligaciones Negociables </t>
  </si>
  <si>
    <t>3.1.1.2.1.4</t>
  </si>
  <si>
    <t>Recuperación de Préstamos</t>
  </si>
  <si>
    <t>3.1.1.2.1.4.1</t>
  </si>
  <si>
    <t>3.1.1.2.1.4.2</t>
  </si>
  <si>
    <t>3.1.1.2.2</t>
  </si>
  <si>
    <t>Disminución de Otros Activos Financieros No Corrientes</t>
  </si>
  <si>
    <t>Variación:  Saldo Final – Inicial</t>
  </si>
  <si>
    <t>3.1.1.2.2.1</t>
  </si>
  <si>
    <t>Documentos por Cobrar</t>
  </si>
  <si>
    <t>PC 1.2.2.1</t>
  </si>
  <si>
    <t>3.1.1.2.2.2</t>
  </si>
  <si>
    <t>Deudores Diversos</t>
  </si>
  <si>
    <t>PC 1.2.2.2</t>
  </si>
  <si>
    <t>3.1.1.2.2.3</t>
  </si>
  <si>
    <t>PC 1.2.2.9</t>
  </si>
  <si>
    <t>3.1.1.2.2.4</t>
  </si>
  <si>
    <t>PC 1.2.7</t>
  </si>
  <si>
    <t>3.1.1.2.2.5</t>
  </si>
  <si>
    <t>Otros Activos</t>
  </si>
  <si>
    <t>PC 1.2.1.1, 1.2.1.3, 1.2.2.3, 1.2.9</t>
  </si>
  <si>
    <t xml:space="preserve">3.1.2 </t>
  </si>
  <si>
    <t>Incremento de Pasivos</t>
  </si>
  <si>
    <t>3.1.2.1</t>
  </si>
  <si>
    <t>Incremento de Pasivos Corrientes</t>
  </si>
  <si>
    <t>3.1.2.1.1</t>
  </si>
  <si>
    <t>Incremento de Cuentas por Pagar</t>
  </si>
  <si>
    <t>3.1.2.1.1.1</t>
  </si>
  <si>
    <t>PC 2.1.1.1</t>
  </si>
  <si>
    <t>3.1.2.1.1.2</t>
  </si>
  <si>
    <t>Proveedores por Pagar</t>
  </si>
  <si>
    <t>PC 2.1.1.2</t>
  </si>
  <si>
    <t>3.1.2.1.1.3</t>
  </si>
  <si>
    <t>Contratistas por Obras Públicas por Pagar</t>
  </si>
  <si>
    <t>PC 2.1.1.3</t>
  </si>
  <si>
    <t>3.1.2.1.1.4</t>
  </si>
  <si>
    <t>Participaciones y Aportaciones por Pagar</t>
  </si>
  <si>
    <t>PC 2.1.1.4</t>
  </si>
  <si>
    <t>3.1.2.1.1.5</t>
  </si>
  <si>
    <t>Transferencias Otorgadas por Pagar</t>
  </si>
  <si>
    <t>PC 2.1.1.5</t>
  </si>
  <si>
    <t>3.1.2.1.1.6</t>
  </si>
  <si>
    <t>Intereses y Comisiones por Pagar</t>
  </si>
  <si>
    <t>PC 2.1.1.6</t>
  </si>
  <si>
    <t>3.1.2.1.1.7</t>
  </si>
  <si>
    <t>Retenciones y Contribuciones por Pagar</t>
  </si>
  <si>
    <t>PC 2.1.1.7</t>
  </si>
  <si>
    <t>3.1.2.1.1.8</t>
  </si>
  <si>
    <t>Devoluciones de Contribuciones por Pagar</t>
  </si>
  <si>
    <t>PC 2.1.1.8</t>
  </si>
  <si>
    <t>3.1.2.1.1.9</t>
  </si>
  <si>
    <t>Otras Cuentas por Pagar</t>
  </si>
  <si>
    <t>PC 2.1.1.9</t>
  </si>
  <si>
    <t>3.1.2.1.2</t>
  </si>
  <si>
    <t>Incremento de Documentos por Pagar</t>
  </si>
  <si>
    <t>3.1.2.1.2.1</t>
  </si>
  <si>
    <t>Documentos Comerciales por Pagar</t>
  </si>
  <si>
    <t>PC 2.1.2.1</t>
  </si>
  <si>
    <t>3.1.2.1.2.2</t>
  </si>
  <si>
    <t>Documentos con Contratistas por Obras Públicas por Pagar</t>
  </si>
  <si>
    <t>PC 2.1.2.2</t>
  </si>
  <si>
    <t>3.1.2.1.2.3</t>
  </si>
  <si>
    <t>Otros Documentos por Pagar</t>
  </si>
  <si>
    <t xml:space="preserve">PC 2.1.2.9 </t>
  </si>
  <si>
    <t>3.1.2.1.2.4</t>
  </si>
  <si>
    <t>Títulos y Valores de la Deuda Pública Interna</t>
  </si>
  <si>
    <t>Abono PC 2.1.4.1</t>
  </si>
  <si>
    <t>3.1.2.1.2.5</t>
  </si>
  <si>
    <t>Títulos y Valores de la Deuda Pública Externa</t>
  </si>
  <si>
    <t>Abono PC 2.1.4.2</t>
  </si>
  <si>
    <t>3.1.2.1.3</t>
  </si>
  <si>
    <t>Conversión de Deuda Pública a Largo Plazo en Porción Circulante</t>
  </si>
  <si>
    <t>3.1.2.1.3.1</t>
  </si>
  <si>
    <t>Conversión de Títulos y Valores de Largo Plazo en Corto Plazo</t>
  </si>
  <si>
    <t>3.1.2.1.3.1.1</t>
  </si>
  <si>
    <t>Porción de Corto Plazo de Títulos y Valores de la Deuda Pública Interna de L.P.</t>
  </si>
  <si>
    <t>Abono PC 2.1.3.1.1</t>
  </si>
  <si>
    <t>3.1.2.1.3.1.2</t>
  </si>
  <si>
    <t>Porción de Corto Plazo de Títulos y Valores de la Deuda Pública Externa de L.P.</t>
  </si>
  <si>
    <t>Abono PC 2.1.3.2.1</t>
  </si>
  <si>
    <t>3.1.2.1.3.2</t>
  </si>
  <si>
    <t>Conversión de Préstamos de Largo Plazo en Corto Plazo</t>
  </si>
  <si>
    <t>3.1.2.1.3.2.1</t>
  </si>
  <si>
    <t>Porción a Corto Plazo de Préstamos de la Deuda Pública Interna de L.P.</t>
  </si>
  <si>
    <t>Abono PC 2.1.3.1.2, 2.1.3.3.1</t>
  </si>
  <si>
    <t>3.1.2.1.3.2.2</t>
  </si>
  <si>
    <t>Porción a Corto Plazo de Préstamos de la Deuda Pública Externa de L.P.</t>
  </si>
  <si>
    <t>Abono PC 2.1.3.2.2, 2.1.3.3.2</t>
  </si>
  <si>
    <t>3.1.2.1.4</t>
  </si>
  <si>
    <t>Incremento de Otros Pasivos de Corto Plazo</t>
  </si>
  <si>
    <t>3.1.2.1.4.1</t>
  </si>
  <si>
    <t>Pasivos Diferidos</t>
  </si>
  <si>
    <t>PC 2.1.5</t>
  </si>
  <si>
    <t xml:space="preserve">3.1.2.1.4.2 </t>
  </si>
  <si>
    <t>Fondos y Bienes de Terceros</t>
  </si>
  <si>
    <t>PC 2.1.6</t>
  </si>
  <si>
    <t>3.1.2.1.4.3</t>
  </si>
  <si>
    <t>PC 2.1.9</t>
  </si>
  <si>
    <t>3.1.2.2</t>
  </si>
  <si>
    <t xml:space="preserve">Incremento de Pasivo No Corrientes </t>
  </si>
  <si>
    <t>3.1.2.2.1</t>
  </si>
  <si>
    <t xml:space="preserve">Incremento de Cuentas por Pagar a Largo Plazo </t>
  </si>
  <si>
    <t>3.1.2.2.1.1</t>
  </si>
  <si>
    <t xml:space="preserve">Proveedores por Pagar </t>
  </si>
  <si>
    <t>PC 2.2.1.1</t>
  </si>
  <si>
    <t>3.1.2.2.1.2</t>
  </si>
  <si>
    <t>PC 2.2.1.2</t>
  </si>
  <si>
    <t>3.1.2.2.2</t>
  </si>
  <si>
    <t>Incremento de Documentos por Pagar a Largo Plazo</t>
  </si>
  <si>
    <t>3.1.2.2.2.1</t>
  </si>
  <si>
    <t>PC 2.2.2.1</t>
  </si>
  <si>
    <t>3.1.2.2.2.2</t>
  </si>
  <si>
    <t>PC 2.2.2.2</t>
  </si>
  <si>
    <t>3.1.2.2.2.3</t>
  </si>
  <si>
    <t>Otros documentos por Pagar</t>
  </si>
  <si>
    <t>PC 2.2.2.9</t>
  </si>
  <si>
    <t>3.1.2.2.3</t>
  </si>
  <si>
    <t>Colocación de Títulos y Valores a Largo Plazo</t>
  </si>
  <si>
    <t>3.1.2.2.3.1</t>
  </si>
  <si>
    <t>Colocación de Títulos y Valores de la Deuda Pública Interna</t>
  </si>
  <si>
    <t>Abono PC 2.2.3.1</t>
  </si>
  <si>
    <t>3.1.2.2.3.2</t>
  </si>
  <si>
    <t>Colocación de Títulos y Valores de la Deuda Pública Externa</t>
  </si>
  <si>
    <t>Abono PC 2.2.3.2</t>
  </si>
  <si>
    <t>3.1.2.2.4</t>
  </si>
  <si>
    <t>Obtención de Préstamos de la Deuda Pública a Largo Plazo</t>
  </si>
  <si>
    <t>3.1.2.2.4.1</t>
  </si>
  <si>
    <t>Obtención de Préstamos Internos</t>
  </si>
  <si>
    <t>Abono PC 2.2.3.3</t>
  </si>
  <si>
    <t>3.1.2.2.4.2</t>
  </si>
  <si>
    <t>Obtención de Préstamos Externos</t>
  </si>
  <si>
    <t>Abono PC 2.2.3.4</t>
  </si>
  <si>
    <t>3.1.2.2.5</t>
  </si>
  <si>
    <t>Incremento de Otros Pasivos a Largo Plazo</t>
  </si>
  <si>
    <t>3.1.2.2.5.1</t>
  </si>
  <si>
    <t>PC 2.2.4</t>
  </si>
  <si>
    <t>3.1.2.2.5.2</t>
  </si>
  <si>
    <t>PC 2.2.5</t>
  </si>
  <si>
    <t>3.1.2.2.5.3</t>
  </si>
  <si>
    <t>PC 2.1.9, 2.2.3.5</t>
  </si>
  <si>
    <t>3.1.3</t>
  </si>
  <si>
    <t>Incremento de Patrimonio</t>
  </si>
  <si>
    <t>TOTAL DE FUENTES FINANCIERAS</t>
  </si>
  <si>
    <t>APLICACIONES FINANCIERAS    (Usos)</t>
  </si>
  <si>
    <t>3.2.1</t>
  </si>
  <si>
    <t>Incremento de Activos Financieros</t>
  </si>
  <si>
    <t>3.2.1.1</t>
  </si>
  <si>
    <t>Incremento de Activos Financieros Corrientes  (Circulantes)</t>
  </si>
  <si>
    <t>3.2.1.1.1</t>
  </si>
  <si>
    <t>Incremento de Caja y Bancos (Efectivo y Equivalentes)</t>
  </si>
  <si>
    <t>Variación Positiva:  Saldo Final – Inicial</t>
  </si>
  <si>
    <t>3.2.1.1.1.1</t>
  </si>
  <si>
    <t>3.2.1.1.1.2</t>
  </si>
  <si>
    <t>3.2.1.1.1.3</t>
  </si>
  <si>
    <t>3.2.1.1.1.4</t>
  </si>
  <si>
    <t>Inversiones Temporales ( Hasta 3 Meses)</t>
  </si>
  <si>
    <t>3.2.1.1.1.5</t>
  </si>
  <si>
    <t>3.2.1.1.1.6</t>
  </si>
  <si>
    <t>Depósitos de Fondo de Terceros en Garantía y/o Administración</t>
  </si>
  <si>
    <t>3.2.1.1.1.7</t>
  </si>
  <si>
    <t>3.2.1.1.2</t>
  </si>
  <si>
    <t>Incremento de Inversiones Financieras de Corto Plazo (Derechos a recibir Efectivo o Equivalentes)</t>
  </si>
  <si>
    <t>3.2.1.1.2.1</t>
  </si>
  <si>
    <t>3.2.1.1.2.2</t>
  </si>
  <si>
    <t>3.2.1.1.2.3</t>
  </si>
  <si>
    <t>3.2.1.1.3</t>
  </si>
  <si>
    <t>Incremento de Cuentas por Cobrar</t>
  </si>
  <si>
    <t>3.2.1.1.3.1</t>
  </si>
  <si>
    <t>3.2.1.1.3.2</t>
  </si>
  <si>
    <t>3.2.1.1.3.3</t>
  </si>
  <si>
    <t>3.2.1.1.3.4</t>
  </si>
  <si>
    <t>Deudores por Anticipos de Tesorería</t>
  </si>
  <si>
    <t>3.2.1.1.4</t>
  </si>
  <si>
    <t>Incremento de Documentos por Cobrar</t>
  </si>
  <si>
    <t xml:space="preserve"> de las Cuentas contables</t>
  </si>
  <si>
    <t>3.2.1.1.4.1</t>
  </si>
  <si>
    <t>3.2.1.1.5</t>
  </si>
  <si>
    <t>Préstamos Otorgados de Corto Plazo</t>
  </si>
  <si>
    <t>Cargo PC 1.1.2.6</t>
  </si>
  <si>
    <t>3.2.1.1.6</t>
  </si>
  <si>
    <t>Incremento de Otros Activos Financieros Corrientes</t>
  </si>
  <si>
    <t>3.2.1.1.6.1</t>
  </si>
  <si>
    <t>3.2.1.1.6.2</t>
  </si>
  <si>
    <t>3.2.1.1.6.3</t>
  </si>
  <si>
    <t>3.2.1.1.6.4</t>
  </si>
  <si>
    <t>3.2.1.1.6.5</t>
  </si>
  <si>
    <t>Otros Derechos a Recibir Bienes y Servicios</t>
  </si>
  <si>
    <t>3.2.1.1.6.6</t>
  </si>
  <si>
    <t>3.2.1.2</t>
  </si>
  <si>
    <t>Incremento de Activos Financieros No Corrientes</t>
  </si>
  <si>
    <t>3.2.1.2.1</t>
  </si>
  <si>
    <t>Inversiones Financieras a Largo Plazo con Fines de Liquidez</t>
  </si>
  <si>
    <t>3.2.1.2.1.1</t>
  </si>
  <si>
    <t>Compra de Acciones y Participaciones de Capital</t>
  </si>
  <si>
    <t>3.2.1.2.1.1.1</t>
  </si>
  <si>
    <t>COG 727, 728</t>
  </si>
  <si>
    <t>3.2.1.2.1.1.2</t>
  </si>
  <si>
    <t>COG 729</t>
  </si>
  <si>
    <t>3.2.1.2.1.2</t>
  </si>
  <si>
    <t>Compra de Títulos y Valores Representativos de la Deuda</t>
  </si>
  <si>
    <t>COG 733,735, 731, 739</t>
  </si>
  <si>
    <t>3.2.1.2.1.3</t>
  </si>
  <si>
    <t>Compra de Obligaciones negociables</t>
  </si>
  <si>
    <t>3.2.1.2.1.4</t>
  </si>
  <si>
    <t xml:space="preserve">3.2.1.2.1.4.1 </t>
  </si>
  <si>
    <t>COG 747, 748, 7500, 761</t>
  </si>
  <si>
    <t xml:space="preserve">3.2.1.2.1.4.2 </t>
  </si>
  <si>
    <t>COG 749,762</t>
  </si>
  <si>
    <t>3.2.1.2.2</t>
  </si>
  <si>
    <t>Incremento de Otros Activos Financieros No Corrientes</t>
  </si>
  <si>
    <t>3.2.1.2.2.1</t>
  </si>
  <si>
    <t>3.2.1.2.2.2</t>
  </si>
  <si>
    <t>3.2.1.2.2.3</t>
  </si>
  <si>
    <t>Otros Derechos a Recibir Efectivo y Equivalentes</t>
  </si>
  <si>
    <t>3.2.1.2.2.4</t>
  </si>
  <si>
    <t>3.2.1.2.2.5</t>
  </si>
  <si>
    <t>3.2.2</t>
  </si>
  <si>
    <t>Disminución de Pasivos</t>
  </si>
  <si>
    <t>3.2.2.1</t>
  </si>
  <si>
    <t>Disminución de Pasivos Corrientes</t>
  </si>
  <si>
    <t>3.2.2.1.1</t>
  </si>
  <si>
    <t>Disminución de Cuentas por Pagar</t>
  </si>
  <si>
    <t>3.2.2.1.1.1</t>
  </si>
  <si>
    <t>Servicios Personales por Pagar</t>
  </si>
  <si>
    <t>3.2.2.1.1.2</t>
  </si>
  <si>
    <t>3.2.2.1.1.3</t>
  </si>
  <si>
    <t>3.2.2.1.1.4</t>
  </si>
  <si>
    <t>3.2.2.1.1.5</t>
  </si>
  <si>
    <t>3.2.2.1.1.6</t>
  </si>
  <si>
    <t>Intereses y Comisiones y otros gastos de la Deuda Pública por Pagar</t>
  </si>
  <si>
    <t>3.2.2.1.1.7</t>
  </si>
  <si>
    <t>3.2.2.1.1.8</t>
  </si>
  <si>
    <t>Devoluciones de la Ley de Ingresos por Pagar</t>
  </si>
  <si>
    <t>3.2.2.1.1.9</t>
  </si>
  <si>
    <t>3.2.2.1.2</t>
  </si>
  <si>
    <t>Disminución de Documentos por Pagar</t>
  </si>
  <si>
    <t>3.2.2.1.2.1</t>
  </si>
  <si>
    <t>3.2.2.1.2.2</t>
  </si>
  <si>
    <t>3.2.2.1.2.3</t>
  </si>
  <si>
    <t>PC 2.1.2.9</t>
  </si>
  <si>
    <t>3.2.2.1.2.4</t>
  </si>
  <si>
    <t>Cargo PC 2.1.4.1</t>
  </si>
  <si>
    <t>3.2.2.1.2.5</t>
  </si>
  <si>
    <t>Cargo PC 2.1.4.2</t>
  </si>
  <si>
    <t>3.2.2.1.3</t>
  </si>
  <si>
    <t>Amortización de la Porción Circulante de la Deuda Pública de Largo Plazo</t>
  </si>
  <si>
    <t>3.2.2.1.3.1</t>
  </si>
  <si>
    <t>Amortización de la Porción Circulante de la Deuda Pública de L.P. en Títulos y Valores</t>
  </si>
  <si>
    <t>3.2.2.1.3.1.1</t>
  </si>
  <si>
    <t>Amortización de la Porción Circulante de la Deuda Pública Interna de L.P. en Títulos y Valores</t>
  </si>
  <si>
    <t>COG 912  cargo cuenta 2.1.3.1.1</t>
  </si>
  <si>
    <t>3.2.2.1.3.1.2</t>
  </si>
  <si>
    <t>Amortización de la Porción de la Deuda Pública Externa de L.P. En Títulos y Valores</t>
  </si>
  <si>
    <t>COG 917 cargo cuenta 2.1.3.2.1</t>
  </si>
  <si>
    <t>3.2.2.1.3.2</t>
  </si>
  <si>
    <t xml:space="preserve">Amortización de la Porción Circulante de la Deuda Pública de L.P. en Préstamos </t>
  </si>
  <si>
    <t>3.2.2.1.3.2.1</t>
  </si>
  <si>
    <t xml:space="preserve">Amortización de la Porción Circulante de la Deuda Pública Interna de L.P en Préstamos </t>
  </si>
  <si>
    <t>COG 911,913</t>
  </si>
  <si>
    <t>3.2.2.1.3.2.2</t>
  </si>
  <si>
    <t xml:space="preserve">Amortización de la Porción Circulante de la Deuda Pública Externa de L.P. en Préstamos </t>
  </si>
  <si>
    <t>COG 914, 915, 916, 918</t>
  </si>
  <si>
    <t>3.2.2.1.4</t>
  </si>
  <si>
    <t xml:space="preserve">Disminución de Otros Pasivos de Corto Plazo </t>
  </si>
  <si>
    <t>3.2.2.1.4.1</t>
  </si>
  <si>
    <t>3.2.2.1.4.2</t>
  </si>
  <si>
    <t>Fondos y Bienes de Terceros en Garantía y/o Administración</t>
  </si>
  <si>
    <t>3.2.2.1.4.3</t>
  </si>
  <si>
    <t>3.2.2.2</t>
  </si>
  <si>
    <t>Disminución de Pasivos No Corrientes</t>
  </si>
  <si>
    <t xml:space="preserve">3.2.2.2.1 </t>
  </si>
  <si>
    <t>Disminución de Cuentas por Pagar a Largo Plazo</t>
  </si>
  <si>
    <t>3.2.2.2.1.1</t>
  </si>
  <si>
    <t>3.2.2.2.1.2</t>
  </si>
  <si>
    <t>3.2.2.2.2</t>
  </si>
  <si>
    <t>Disminución de Documentos por Pagar a  Largo Plazo</t>
  </si>
  <si>
    <t>3.2.2.2.2.1</t>
  </si>
  <si>
    <t>3.2.2.2.2.2</t>
  </si>
  <si>
    <t>3.2.2.2.2.3</t>
  </si>
  <si>
    <t>3.2.2.2.3</t>
  </si>
  <si>
    <t>Conversión de Deuda Pública de Largo Plazo en Porción Circulante</t>
  </si>
  <si>
    <t>3.2.2.2.3.1</t>
  </si>
  <si>
    <t xml:space="preserve">Conversión de Títulos y Valores de Largo Plazo en Corto Plazo </t>
  </si>
  <si>
    <t>3.2.2.2.3.1.1</t>
  </si>
  <si>
    <t>Porción de Corto Plazo de Títulos y Valores de la Deuda Pública Interna</t>
  </si>
  <si>
    <t>PC 2.2.3.1</t>
  </si>
  <si>
    <t>3.2.2.2.3.1.2</t>
  </si>
  <si>
    <t>Porción de Corto Plazo de Títulos y Valores de la Deuda Pública Externa</t>
  </si>
  <si>
    <t>PC 2.2.3.2</t>
  </si>
  <si>
    <t>3.2.2.2.3.2</t>
  </si>
  <si>
    <t>3.2.2.2.3.2.1</t>
  </si>
  <si>
    <t xml:space="preserve">Porción a Corto Plazo de Préstamos de la Deuda Pública Interna </t>
  </si>
  <si>
    <t>PC 2.2.3.3</t>
  </si>
  <si>
    <t>3.2.2.2.3.2.2</t>
  </si>
  <si>
    <t xml:space="preserve">Porción a Corto Plazo de Préstamos de la Deuda Pública Externa </t>
  </si>
  <si>
    <t>PC 2.2.3.4, 2.2.3.5</t>
  </si>
  <si>
    <t>3.2.2.2.4</t>
  </si>
  <si>
    <t xml:space="preserve">Disminución de Otros Pasivos de Largo Plazo </t>
  </si>
  <si>
    <t>3.2.2.2.4.1</t>
  </si>
  <si>
    <t>3.2.2.2.4.2</t>
  </si>
  <si>
    <t>3.2.2.2.4.3</t>
  </si>
  <si>
    <t>PC 2.2.6</t>
  </si>
  <si>
    <t>3.2.3</t>
  </si>
  <si>
    <t>Disminución de Patrimonio</t>
  </si>
  <si>
    <t>TOTAL APLICACIONES FINANCIERAS</t>
  </si>
  <si>
    <r>
      <t>X</t>
    </r>
    <r>
      <rPr>
        <vertAlign val="superscript"/>
        <sz val="10"/>
        <color theme="1"/>
        <rFont val="Symbol"/>
        <family val="1"/>
        <charset val="2"/>
      </rPr>
      <t>*</t>
    </r>
    <r>
      <rPr>
        <sz val="10"/>
        <color theme="1"/>
        <rFont val="Verdana"/>
        <family val="2"/>
      </rPr>
      <t xml:space="preserve"> </t>
    </r>
    <r>
      <rPr>
        <sz val="7"/>
        <color theme="1"/>
        <rFont val="Arial"/>
        <family val="2"/>
      </rPr>
      <t>Refiere a la desagregación que obtuvieron las unidades administrativas o instancias competentes en materia de Contabilidad Gubernamental y de Ingresos, de cada orden de gobierno, del Clasificador por Rubros de Ingresos, armonizado a 2 dígitos, de acuerdo a sus necesidades en tercer y cuarto dígito, Clase y Concepto respectivamente.</t>
    </r>
  </si>
  <si>
    <r>
      <t>X</t>
    </r>
    <r>
      <rPr>
        <vertAlign val="superscript"/>
        <sz val="9"/>
        <color theme="1"/>
        <rFont val="Arial"/>
        <family val="2"/>
      </rPr>
      <t>†</t>
    </r>
    <r>
      <rPr>
        <sz val="12"/>
        <color theme="1"/>
        <rFont val="Times New Roman"/>
        <family val="1"/>
      </rPr>
      <t xml:space="preserve"> </t>
    </r>
    <r>
      <rPr>
        <sz val="7"/>
        <color theme="1"/>
        <rFont val="Arial"/>
        <family val="2"/>
      </rPr>
      <t>Refiere a la desagregación que obtuvieron las unidades administrativas o instancias competentes en materia de Contabilidad Gubernamental y de Ingresos, de cada orden de gobierno, del Clasificador por Rubros de Ingresos, armonizado a 2 dígitos, de acuerdo a sus necesidades en tercer y cuarto dígito, Clase y Concepto respectivamente.</t>
    </r>
  </si>
  <si>
    <t xml:space="preserve">Clasificación Económica de los Ingresos , de los Gastos y del Financiamiento  </t>
  </si>
  <si>
    <t>CPCA-I-01</t>
  </si>
  <si>
    <t>CPCA-I-02</t>
  </si>
  <si>
    <t>CPCA-I-03</t>
  </si>
  <si>
    <t>CPCA-I-04</t>
  </si>
  <si>
    <t>CPCA-I-05</t>
  </si>
  <si>
    <t>CPCA-I-06</t>
  </si>
  <si>
    <t>CPCA-I-07</t>
  </si>
  <si>
    <t>CPCA-I-08</t>
  </si>
  <si>
    <t>CPCA-I-09</t>
  </si>
  <si>
    <t>CPCA-I-10</t>
  </si>
  <si>
    <t>CPCA-I-11</t>
  </si>
  <si>
    <t>CPCA-I-12</t>
  </si>
  <si>
    <t>CPCA-II-01</t>
  </si>
  <si>
    <t>CPCA-II-02</t>
  </si>
  <si>
    <t>CPCA-II-03</t>
  </si>
  <si>
    <t>CPCA-II-04</t>
  </si>
  <si>
    <t>CPCA-II-05</t>
  </si>
  <si>
    <t>CPCA-II-06</t>
  </si>
  <si>
    <t>CPCA-II-07</t>
  </si>
  <si>
    <t>CPCA-II-08</t>
  </si>
  <si>
    <t>CPCA-II-09</t>
  </si>
  <si>
    <t>CPCA-II-10</t>
  </si>
  <si>
    <t>CPCA-II-11</t>
  </si>
  <si>
    <t>CPCA-II-12</t>
  </si>
  <si>
    <t>CPCA-II-13</t>
  </si>
  <si>
    <t>CPCA-II-14</t>
  </si>
  <si>
    <t>CPCA-II-15</t>
  </si>
  <si>
    <t>CPCA-II-16</t>
  </si>
  <si>
    <t>CPCA-II-17</t>
  </si>
  <si>
    <t>CPCA-III-01</t>
  </si>
  <si>
    <t>CPCA-III-02</t>
  </si>
  <si>
    <t>CPCA-III-03</t>
  </si>
  <si>
    <t>CPCA-III-04</t>
  </si>
  <si>
    <t>CPCA-III-05</t>
  </si>
  <si>
    <t>CPCA-IV-01</t>
  </si>
  <si>
    <t>CPCA-IV-02</t>
  </si>
  <si>
    <t>CPCA-IV-03</t>
  </si>
  <si>
    <t>CPCA-IV-04</t>
  </si>
  <si>
    <t>CPCA-IV-05</t>
  </si>
  <si>
    <t>CPCA-IV-06</t>
  </si>
  <si>
    <t>Listado de Formatos CPCA "Cuenta Pública Contabilidad Armonizada"</t>
  </si>
  <si>
    <t>ANEXO 3</t>
  </si>
  <si>
    <t>“GUÍA DE CUMPLIMIENTO DE LA LEY DE DISCIPLINA FINANCIERA DE LAS ENTIDADES FEDERATIVAS Y LOS MUNICIPIOS”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</si>
  <si>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</si>
  <si>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</si>
  <si>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</si>
  <si>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</si>
  <si>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</si>
  <si>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</si>
  <si>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</si>
  <si>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</si>
  <si>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</si>
  <si>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</si>
  <si>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</si>
  <si>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</si>
  <si>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</si>
  <si>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</si>
  <si>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</si>
  <si>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</si>
  <si>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</si>
  <si>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</si>
  <si>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</si>
  <si>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</si>
  <si>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</si>
  <si>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</si>
  <si>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</si>
  <si>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</si>
  <si>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</si>
  <si>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</si>
  <si>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</si>
  <si>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</si>
  <si>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</si>
  <si>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</si>
  <si>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</si>
  <si>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</si>
  <si>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</si>
  <si>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</si>
  <si>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</si>
  <si>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</si>
  <si>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</si>
  <si>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</si>
  <si>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</si>
  <si>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</si>
  <si>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</si>
  <si>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</si>
  <si>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</si>
  <si>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</si>
  <si>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</si>
  <si>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</si>
  <si>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</si>
  <si>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</si>
  <si>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</si>
  <si>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</si>
  <si>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</si>
  <si>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</si>
  <si>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</si>
  <si>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</si>
  <si>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</si>
  <si>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</si>
  <si>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</si>
  <si>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</si>
  <si>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</si>
  <si>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</si>
  <si>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</si>
  <si>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</si>
  <si>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</si>
  <si>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</si>
  <si>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</si>
  <si>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</si>
  <si>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</si>
  <si>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</si>
  <si>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</si>
  <si>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</si>
  <si>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</si>
  <si>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</si>
  <si>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</si>
  <si>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</si>
  <si>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</si>
  <si>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</si>
  <si>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</si>
  <si>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</si>
  <si>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</si>
  <si>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</si>
  <si>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</si>
  <si>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</si>
  <si>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</si>
  <si>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</si>
  <si>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</si>
  <si>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</si>
  <si>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</si>
  <si>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</si>
  <si>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</si>
  <si>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</si>
  <si>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</si>
  <si>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</si>
  <si>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</si>
  <si>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</si>
  <si>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</si>
  <si>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</si>
  <si>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</si>
  <si>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</si>
  <si>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</si>
  <si>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 xml:space="preserve"> Relación de esquemas bursátiles y de coberturas financieras</t>
  </si>
  <si>
    <t xml:space="preserve">          (pesos)</t>
  </si>
  <si>
    <t>Identificacion del  Instrumento</t>
  </si>
  <si>
    <t>Colocación</t>
  </si>
  <si>
    <t>Interés Ganados</t>
  </si>
  <si>
    <t>Valor Actual</t>
  </si>
  <si>
    <t>C=A+B</t>
  </si>
  <si>
    <t xml:space="preserve">Total </t>
  </si>
  <si>
    <t>Otros Instrumentos de Bursatilización</t>
  </si>
  <si>
    <t xml:space="preserve">Total Otros Instrumentos </t>
  </si>
  <si>
    <t>NOTA: se deberán incluir METALES PRECIOSOS en su caso.</t>
  </si>
  <si>
    <t>Universidad Tecnológica de Guaymas</t>
  </si>
  <si>
    <t>Al 31 de diciembre de 2020</t>
  </si>
  <si>
    <t>Al 31 de diciembre de 2019 y al 31 de diciembre de 2020 (b)</t>
  </si>
  <si>
    <t>Del 01 de enero al 31 de diciembre de 2020</t>
  </si>
  <si>
    <t xml:space="preserve">     RECTORIA</t>
  </si>
  <si>
    <t xml:space="preserve">     UNIDAD JURIDICA</t>
  </si>
  <si>
    <t xml:space="preserve">     DIRECCIÓN DE PLANEACIÓN Y EVALUACIÓN</t>
  </si>
  <si>
    <t xml:space="preserve">     DIRECCIÓN DE VINCULACIÓN</t>
  </si>
  <si>
    <t xml:space="preserve">     DIRECCIÓN DE FINANZAS</t>
  </si>
  <si>
    <t xml:space="preserve">     DIRECCIÓN ACADÉMICA</t>
  </si>
  <si>
    <t xml:space="preserve">     UNIDAD DE TRANSPARENCIA</t>
  </si>
  <si>
    <t xml:space="preserve">     SISTEMAS</t>
  </si>
  <si>
    <t>REMUNERACIONES AL PERSONAL DE CARÁCTER PERMANENTE</t>
  </si>
  <si>
    <t>SUELDO BASE PARA EL PERSONAL PERMANENTE</t>
  </si>
  <si>
    <t>SUELDOS</t>
  </si>
  <si>
    <t>AYUDA PARA DESPENSA</t>
  </si>
  <si>
    <t>REMUNERACIONES ADICIONALES Y ESPECIALES</t>
  </si>
  <si>
    <t xml:space="preserve">PRIMAS POR AÑOS DE SERVICIO EFECTOVOS PRESTADOS </t>
  </si>
  <si>
    <t>PROMA S Y ACREDITACIONES POR AÑOS DE SERVICIO  EFECTIVOS PRESTADOS AL PERSONAL</t>
  </si>
  <si>
    <t>PRIMAS DE VACACIONES, DOMINICAL Y GRATIFICACION DE FIN DE AÑO</t>
  </si>
  <si>
    <t>PRIMA VACACIONAL</t>
  </si>
  <si>
    <t>GRATIFICACION POR FIN DE AÑO</t>
  </si>
  <si>
    <t>COMPENSACION</t>
  </si>
  <si>
    <t>COMPENSACIONES ADIOCIONALES POR SERVICIO</t>
  </si>
  <si>
    <t>SEGURIDAD SOCIAL</t>
  </si>
  <si>
    <t xml:space="preserve">APORTACIONES DE SEGURIDAD SOCIAL </t>
  </si>
  <si>
    <t xml:space="preserve">APORTACIONES AL SEGURO DE CESANTÍA </t>
  </si>
  <si>
    <t xml:space="preserve">OTRAS PRESTACIONES DE SEGURIDAD </t>
  </si>
  <si>
    <t>APORTACIONES AL SISTEMA PARA EL RETIRO</t>
  </si>
  <si>
    <t>PAGAS POR DEFUNCION, PENSIONES Y JUBILACIONES</t>
  </si>
  <si>
    <t>APORTACIONES PARA SEGUROS</t>
  </si>
  <si>
    <t>OTROS SEGUROS DE CARÁCTER LABORAL</t>
  </si>
  <si>
    <t>OTRAS PRESTACIONES SOCIALES Y ECONOMICAS</t>
  </si>
  <si>
    <t>INDEMNIZACION</t>
  </si>
  <si>
    <t xml:space="preserve">INDEMNIZACION AL PERSONAL </t>
  </si>
  <si>
    <t>PAGO DE LIQUIDACIONES</t>
  </si>
  <si>
    <t>PRESTACIONES CONTRACTUALES</t>
  </si>
  <si>
    <t>COMPENSACIONES GARNTIZADAS</t>
  </si>
  <si>
    <t>APOYO PARA CANASTILLA DE MATERNIDAD</t>
  </si>
  <si>
    <t>AYUDA PARA GUARDERIA A MADRES TRABAJADORAS</t>
  </si>
  <si>
    <t>20000</t>
  </si>
  <si>
    <t>MATERIALES Y SUMINISTROS</t>
  </si>
  <si>
    <t>21000</t>
  </si>
  <si>
    <t>MATERIALES DE ADMINISTRACIÓN, EMISIÓN DE DOCUMENTOS Y ARTÍCULOS</t>
  </si>
  <si>
    <t>21100</t>
  </si>
  <si>
    <t>MATERIALES, UTILES Y EQUIPOS MENORES DE OFICINA</t>
  </si>
  <si>
    <t>21101</t>
  </si>
  <si>
    <t>21200</t>
  </si>
  <si>
    <t>MATERIALES Y UTILES DE IMPRESIÓN Y REPRODUCCION</t>
  </si>
  <si>
    <t>21201</t>
  </si>
  <si>
    <t>MATERIALES Y UTILES DE IMPRESIÓN Y PRODUCCION</t>
  </si>
  <si>
    <t>MATERIALES, UTILES Y EQUIPOS MENORES DE TECNOLOGIAS DE LA</t>
  </si>
  <si>
    <t>MATERIALES Y UTILES PARA EL PROCESAMIENTO DE EQUIPOS Y BIENES INFORMATICOS</t>
  </si>
  <si>
    <t>21600</t>
  </si>
  <si>
    <t>MATERIAL DE LIMPIEZA</t>
  </si>
  <si>
    <t>21601</t>
  </si>
  <si>
    <t>21700</t>
  </si>
  <si>
    <t>MATERIALES Y UTILES DE ENSEÑANZA</t>
  </si>
  <si>
    <t>21701</t>
  </si>
  <si>
    <t>MATERIALES EDUCATIVOS</t>
  </si>
  <si>
    <t>MATERIALES Y SUMINISTROS PARA PLANTELES EDUCATIVOS</t>
  </si>
  <si>
    <t>21800</t>
  </si>
  <si>
    <t xml:space="preserve">MATERIALES PARA EL REGISTRO E IDENTIFICACIÓN DE BIENES Y SERVICIOS </t>
  </si>
  <si>
    <t>21801</t>
  </si>
  <si>
    <t xml:space="preserve">PLACAS, ENGOMADOS, CALCOMANÍAS Y HOLOGRAMAS </t>
  </si>
  <si>
    <t>22000</t>
  </si>
  <si>
    <t>ALIMENTOS Y UTENSILIOS</t>
  </si>
  <si>
    <t>22100</t>
  </si>
  <si>
    <t>PRODUCTOS ALIMENTICIOS PARA PERSONAS</t>
  </si>
  <si>
    <t>22106</t>
  </si>
  <si>
    <t>ADQUISICION DE AGUA POTABLE</t>
  </si>
  <si>
    <t>23000</t>
  </si>
  <si>
    <t>MATERIAS PRIMAS Y MATERIALES DE PRODUCCION Y COMERCIALIZACION</t>
  </si>
  <si>
    <t>23800</t>
  </si>
  <si>
    <t>MERCANCIAS ADQUIRIDAS PARA SU COMERCIALIZACION</t>
  </si>
  <si>
    <t>23801</t>
  </si>
  <si>
    <t>24000</t>
  </si>
  <si>
    <t>MATERIALES Y ARTICULOS DE CONSTRUCCION Y DE REPARACION</t>
  </si>
  <si>
    <t>24100</t>
  </si>
  <si>
    <t>PRODUCTOS MINERALES NO METALICOS</t>
  </si>
  <si>
    <t>24101</t>
  </si>
  <si>
    <t>24500</t>
  </si>
  <si>
    <t>VIDRIO Y PRODUCTOS DE VIDRIO</t>
  </si>
  <si>
    <t>24501</t>
  </si>
  <si>
    <t>24600</t>
  </si>
  <si>
    <t>MATERIAL ELECTRICO Y ELECTRONICO</t>
  </si>
  <si>
    <t>24601</t>
  </si>
  <si>
    <t>ARTICULOS METALICOS PARA LA CONSTRUCCION</t>
  </si>
  <si>
    <t>24800</t>
  </si>
  <si>
    <t>MATERIALES COMPLEMENTARIOS</t>
  </si>
  <si>
    <t>24801</t>
  </si>
  <si>
    <t>24900</t>
  </si>
  <si>
    <t>OTROS MATERIALES Y ARTICULOS DE CONSTRUCCION Y REPARACION</t>
  </si>
  <si>
    <t>24901</t>
  </si>
  <si>
    <t>25000</t>
  </si>
  <si>
    <t>PRODUCTOS QUIMICOS, FARMACEUTICOS Y DE LABORATORIO</t>
  </si>
  <si>
    <t>25300</t>
  </si>
  <si>
    <t>MEDICINAS Y PRODUCTOS FARMACEUTICOS</t>
  </si>
  <si>
    <t>25301</t>
  </si>
  <si>
    <t>MATERIALES, ACCESORIOS Y SUMINISTROS MEDICOS</t>
  </si>
  <si>
    <t>26000</t>
  </si>
  <si>
    <t>COMBUSTIBLES, LUBRICANTES Y ADITIVOS</t>
  </si>
  <si>
    <t>26100</t>
  </si>
  <si>
    <t>26101</t>
  </si>
  <si>
    <t>COMBUSTIBLES</t>
  </si>
  <si>
    <t>27000</t>
  </si>
  <si>
    <t>VESTUARIO, BLANCOS, PRENDAS DE PROTECCION Y ARTICULOS DEPORTIVOS</t>
  </si>
  <si>
    <t>27100</t>
  </si>
  <si>
    <t>VESTUARIO Y UNIFORMES</t>
  </si>
  <si>
    <t>27101</t>
  </si>
  <si>
    <t>VESTUARIOS Y UNIFORMES</t>
  </si>
  <si>
    <t>27300</t>
  </si>
  <si>
    <t>ARTICULOS DEPORTIVOS</t>
  </si>
  <si>
    <t>27301</t>
  </si>
  <si>
    <t>27500</t>
  </si>
  <si>
    <t>BLANCOS Y OTROS PRODUCTOS TEXTILES, EXCEPTO PRENDAS DE</t>
  </si>
  <si>
    <t>27501</t>
  </si>
  <si>
    <t>BLANCOS Y OTROS PRODUCTOS TEXTILES, EXCEPTO PRENDAS DE VESTIR</t>
  </si>
  <si>
    <t>29000</t>
  </si>
  <si>
    <t>HERRAMIENTAS, REFACCIONES Y ACCESORIOS MENORES</t>
  </si>
  <si>
    <t>29100</t>
  </si>
  <si>
    <t>HERRAMIENTAS MENORES</t>
  </si>
  <si>
    <t>29101</t>
  </si>
  <si>
    <t>29200</t>
  </si>
  <si>
    <t>REFACCIONES Y ACCESORIOS MENORES DE EDIFICIOS</t>
  </si>
  <si>
    <t>29201</t>
  </si>
  <si>
    <t>29400</t>
  </si>
  <si>
    <t>REFACCIONES Y ACCESORIOS MENORES DE EQUIPO DE COMPUTO Y</t>
  </si>
  <si>
    <t>29401</t>
  </si>
  <si>
    <t>REFACCIONES Y ACCESORIOS MENORES DE EQUIPO DE COMPUTO Y TECNOLOGIAS DE LA INFORMACION</t>
  </si>
  <si>
    <t>29600</t>
  </si>
  <si>
    <t>REFACCIONES Y ACCESORIOS MENORES DE EQUIPO DE TRANSPORTE</t>
  </si>
  <si>
    <t>29601</t>
  </si>
  <si>
    <t>30000</t>
  </si>
  <si>
    <t>SERVICIOS GENERALES</t>
  </si>
  <si>
    <t>31000</t>
  </si>
  <si>
    <t>SERVICIOS BASICOS</t>
  </si>
  <si>
    <t>31100</t>
  </si>
  <si>
    <t>ENERGIA ELECTRICA</t>
  </si>
  <si>
    <t>31101</t>
  </si>
  <si>
    <t>31700</t>
  </si>
  <si>
    <t>SERVICIOS DE ACCESO DE INTERNET, REDES Y PROCESAMIENTO DE</t>
  </si>
  <si>
    <t>31701</t>
  </si>
  <si>
    <t>SERVICIO DE ACCESO A INTERNET, REDES Y PROCESAMIENTO DE INFORMACION</t>
  </si>
  <si>
    <t>32000</t>
  </si>
  <si>
    <t>SERVICIO DE ARRENDAMIENTO</t>
  </si>
  <si>
    <t>32300</t>
  </si>
  <si>
    <t>ARRENDAMIENTO DE MOBILIARIO Y EQUIPO DE ADMINISTRACION,</t>
  </si>
  <si>
    <t>ARRENDAMIENTO DE MUEBLES</t>
  </si>
  <si>
    <t>32302</t>
  </si>
  <si>
    <t>ARRENDAMIENTO DE EQUIPO Y BIENES INFORMATICOS</t>
  </si>
  <si>
    <t>32500</t>
  </si>
  <si>
    <t>ARRENDAMIENTO DE EQUIPO DE TRANSPORTE</t>
  </si>
  <si>
    <t>32501</t>
  </si>
  <si>
    <t>32700</t>
  </si>
  <si>
    <t>ARRENDAMIENTO DE ACTIVOS INTANGIBLES</t>
  </si>
  <si>
    <t>32701</t>
  </si>
  <si>
    <t>PATENTES, REGALIAS Y OTROS</t>
  </si>
  <si>
    <t>33000</t>
  </si>
  <si>
    <t>SERVICIOS PROFESIONALES, CIENTIFICOS, TECNICOS Y OTROS SERVICIOS</t>
  </si>
  <si>
    <t>33100</t>
  </si>
  <si>
    <t>SERVICIOS LEGALES, DE CONTABILIDAD, AUDITORIAS Y</t>
  </si>
  <si>
    <t>33101</t>
  </si>
  <si>
    <t>SERVICIOS LEGALES, DE CONTABILIDAD, AUDITORIAS Y RELACIONADOS</t>
  </si>
  <si>
    <t>ASESORIAS ASOCIADAS A CONVENIOS, TRATADOS ACUERDOS</t>
  </si>
  <si>
    <t>SERVICIOS DE DISEÑO, ARQUITECTURA, INGENIERIA Y ACTIVIDADES</t>
  </si>
  <si>
    <t>SERVICIOS DE DISEÑO, ARQUITECTURA, INGENIERIA Y ACTIVIDADES RELACIONADAS</t>
  </si>
  <si>
    <t>33300</t>
  </si>
  <si>
    <t>SERVICIOS DE CONSULTORIA ADMINISTRATIVA, PROCESOS, TECNICA</t>
  </si>
  <si>
    <t>33301</t>
  </si>
  <si>
    <t>SERVICIOS DE INFORMATICA</t>
  </si>
  <si>
    <t>SERVICIOS DE CONSULTORÍAS</t>
  </si>
  <si>
    <t>33400</t>
  </si>
  <si>
    <t>SERVICIOS DE CAPACITACION</t>
  </si>
  <si>
    <t>33401</t>
  </si>
  <si>
    <t>SERVICIOS DE INVESTIGACION CIENTIFICA Y DESARROLLO</t>
  </si>
  <si>
    <t>ESTUDIOS E INVESTIGACIONES</t>
  </si>
  <si>
    <t xml:space="preserve">SERVICIOS DE APOYO ADMINISTRATICO, TRADUCCIÓN </t>
  </si>
  <si>
    <t xml:space="preserve">IMPRESIONES Y PUBLICACIONES OFICIALES </t>
  </si>
  <si>
    <t>33700</t>
  </si>
  <si>
    <t>SERVICIOS DE PROTECCION Y SEGURIDAD</t>
  </si>
  <si>
    <t>33701</t>
  </si>
  <si>
    <t>33900</t>
  </si>
  <si>
    <t>SERVICIOS PROFESIONALES, CIENTIFICOS Y TECNICOS INTEGRALES</t>
  </si>
  <si>
    <t>33901</t>
  </si>
  <si>
    <t>34000</t>
  </si>
  <si>
    <t>SERVICIOS FINANCIEROS, BANCARIOS Y COMERCIALES</t>
  </si>
  <si>
    <t>34100</t>
  </si>
  <si>
    <t>SERVICIOS FINANCIEROS Y BANCARIOS</t>
  </si>
  <si>
    <t>34101</t>
  </si>
  <si>
    <t>SEGUROS DE RESPONSABILIDAD PATRIMONIAL Y FIANZAS</t>
  </si>
  <si>
    <t>SEGURO DE BIENES PATRIMONIALES</t>
  </si>
  <si>
    <t>SEGUROS DE BIENES PATRIMONIALES</t>
  </si>
  <si>
    <t>34700</t>
  </si>
  <si>
    <t>FLETES Y MANIOBRAS</t>
  </si>
  <si>
    <t>34701</t>
  </si>
  <si>
    <t>35000</t>
  </si>
  <si>
    <t>SERVICIOS DE INSTALACION, REPARACION, MANTENIMIENTO Y CONSERVACION</t>
  </si>
  <si>
    <t>35100</t>
  </si>
  <si>
    <t>CONSERVACION Y MANTENIMIENTO MENOR DE INMUEBLES</t>
  </si>
  <si>
    <t>35101</t>
  </si>
  <si>
    <t>MANTENIMIENTO Y CONSERVACION DE INMUEBLES</t>
  </si>
  <si>
    <t>MANTENIMIENTO Y CONSERVACION DE PLANTELES ESCOLARES</t>
  </si>
  <si>
    <t>35200</t>
  </si>
  <si>
    <t>INSTALACION, REPARACION Y MANTENIMIENTO DE MOBILIARIO Y</t>
  </si>
  <si>
    <t>35201</t>
  </si>
  <si>
    <t>MANTENIMIENTO Y CONSERVACION DE MOBILIARIO Y EQUIPO</t>
  </si>
  <si>
    <t>35202</t>
  </si>
  <si>
    <t>MANTENIMIENTO Y CONSERVACION DE MOBILIARIO Y EQUIPO PARA ESCUELAS, LABORATORIOS Y TALLERES</t>
  </si>
  <si>
    <t>35300</t>
  </si>
  <si>
    <t>INSTALACION, REPARACION Y MANTENIMIENTO DE EQUIPO DE</t>
  </si>
  <si>
    <t>35301</t>
  </si>
  <si>
    <t>INSTALACIONES</t>
  </si>
  <si>
    <t>35302</t>
  </si>
  <si>
    <t>MANTENIMIENTO Y CONSERVACION DE BIENES INFORMATICOS</t>
  </si>
  <si>
    <t>35500</t>
  </si>
  <si>
    <t>REPARACION Y MANTENIMIENTO DE EQUIPO DE TRANSPORTE</t>
  </si>
  <si>
    <t>35501</t>
  </si>
  <si>
    <t>MANTENIMIENTO Y CONSERVACION DE EQUIPO DE TRANSPORTE</t>
  </si>
  <si>
    <t>35700</t>
  </si>
  <si>
    <t>INSTALACION, REPARACION Y MANTENIMIENTO DE MAQUINARIA,</t>
  </si>
  <si>
    <t>35701</t>
  </si>
  <si>
    <t>MANTENIMIENTO Y CONSERVACION DE MAQUINARIA Y EQUIPO</t>
  </si>
  <si>
    <t>35800</t>
  </si>
  <si>
    <t>SERVICIOS DE LIMPIEZA Y MANEJO DE DESECHOS</t>
  </si>
  <si>
    <t>35801</t>
  </si>
  <si>
    <t xml:space="preserve">SERVICIOS DE JARDINERÍA Y FUMIGACIÓN </t>
  </si>
  <si>
    <t>36000</t>
  </si>
  <si>
    <t>SERVICIOS DE COMUNICACION SOCIAL Y PUBLICIDAD</t>
  </si>
  <si>
    <t>DIFUSION POR RADIO, TELEVISION Y OTROS</t>
  </si>
  <si>
    <t xml:space="preserve">SERVICIO DE REVELADO Y FOTOGRAFÍAS </t>
  </si>
  <si>
    <t>37000</t>
  </si>
  <si>
    <t>SERVICIOS DE TRASLADO Y VIATICOS</t>
  </si>
  <si>
    <t>37100</t>
  </si>
  <si>
    <t>PASAJES AEREOS</t>
  </si>
  <si>
    <t>37101</t>
  </si>
  <si>
    <t>37200</t>
  </si>
  <si>
    <t>PASAJES TERRESTRES</t>
  </si>
  <si>
    <t>37201</t>
  </si>
  <si>
    <t>37500</t>
  </si>
  <si>
    <t>VIATICOS EN EL PAIS</t>
  </si>
  <si>
    <t>37501</t>
  </si>
  <si>
    <t>37502</t>
  </si>
  <si>
    <t>GASTOS DE CAMINO</t>
  </si>
  <si>
    <t>37600</t>
  </si>
  <si>
    <t>VIATICOS EN EL EXTRANJERO</t>
  </si>
  <si>
    <t>37601</t>
  </si>
  <si>
    <t>37800</t>
  </si>
  <si>
    <t>SERVICIOS INTEGRALES DE TRASLADO Y VIATICOS</t>
  </si>
  <si>
    <t>37801</t>
  </si>
  <si>
    <t>38000</t>
  </si>
  <si>
    <t>SERVICIOS OFICIALES</t>
  </si>
  <si>
    <t xml:space="preserve">GASTOS DE ORDEN SOCIAL Y CULTURAL </t>
  </si>
  <si>
    <t>38300</t>
  </si>
  <si>
    <t>CONGRESOS Y CONVENCIONES</t>
  </si>
  <si>
    <t>38301</t>
  </si>
  <si>
    <t>39000</t>
  </si>
  <si>
    <t>OTROS SERVICIOS GENERALES</t>
  </si>
  <si>
    <t>39200</t>
  </si>
  <si>
    <t>IMPUESTOS Y DERECHOS</t>
  </si>
  <si>
    <t>39201</t>
  </si>
  <si>
    <t>40000</t>
  </si>
  <si>
    <t>TRANSFERENCIAS, ASIGNACIONES, SUBSIDIOS Y OTRAS AYUDAS</t>
  </si>
  <si>
    <t>ASIGNACIONES PRESUPUESTARIAS AL PODER EJECUTIVO</t>
  </si>
  <si>
    <t>INVERSIONES FINANCIERAS Y OTRAS PROVISIONES</t>
  </si>
  <si>
    <t>44000</t>
  </si>
  <si>
    <t>AYUDAS SOCIALES</t>
  </si>
  <si>
    <t>44100</t>
  </si>
  <si>
    <t>AYUDAS SOCIALES A PERSONAS</t>
  </si>
  <si>
    <t>44105</t>
  </si>
  <si>
    <t>GASTOS POR SERVICIOS DE TRASLADO DE PERSONAS</t>
  </si>
  <si>
    <t>44110</t>
  </si>
  <si>
    <t>ACTIVIDADES CULTURALES, DEPORTIVAS Y RECREATIVAS</t>
  </si>
  <si>
    <t>44200</t>
  </si>
  <si>
    <t>BECAS Y OTRAS AYUDAS PARA PROGRAMAS DE CAPACITACION</t>
  </si>
  <si>
    <t>44203</t>
  </si>
  <si>
    <t>BECAS DE EDUCACION MEDIA Y SUPERIOR</t>
  </si>
  <si>
    <t>50000</t>
  </si>
  <si>
    <t>BIENES MUEBLES, INMUEBLES E INTAGIBLES</t>
  </si>
  <si>
    <t>51000</t>
  </si>
  <si>
    <t>MOBILIARIO Y EQUIPO DE ADMINISTRACION</t>
  </si>
  <si>
    <t>51500</t>
  </si>
  <si>
    <t>EQUIPO DE COMPUTO Y DE TECNOLOGIAS DE LA INFORMACION</t>
  </si>
  <si>
    <t>51501</t>
  </si>
  <si>
    <t>BIENES INFORMATICOS</t>
  </si>
  <si>
    <t>51900</t>
  </si>
  <si>
    <t>OTROS MOBILIARIOS Y EQUIPOS DE ADMINISTRACION</t>
  </si>
  <si>
    <t>52000</t>
  </si>
  <si>
    <t>MOBILIARIO Y EQUIPO EDUCACIONAL Y RECREATIVO</t>
  </si>
  <si>
    <t xml:space="preserve">EQUIPOS Y APARATOS AUDIOVISUALES </t>
  </si>
  <si>
    <t>CAMARAS FOTOGRAFICAS Y DE VIDEO</t>
  </si>
  <si>
    <t>MAQUINARIA OTROS EQUIPOS Y HERRAMIENTAS</t>
  </si>
  <si>
    <t xml:space="preserve">MAQUINARIA Y EQUIPO INDUSTRIAL </t>
  </si>
  <si>
    <t>EQUIPO DE COMUNICACIÓN Y TELECOMUNICACION</t>
  </si>
  <si>
    <t>HERRAMIENTAS Y MAQUINARIA-HERRAMIENTAS</t>
  </si>
  <si>
    <t>HERRAMIENTAS</t>
  </si>
  <si>
    <t>59000</t>
  </si>
  <si>
    <t>ACTIVOS INTANGIBLES</t>
  </si>
  <si>
    <t>59100</t>
  </si>
  <si>
    <t>SOFTWARE</t>
  </si>
  <si>
    <t>FEDERAL 7438149</t>
  </si>
  <si>
    <t>BNMX</t>
  </si>
  <si>
    <t>1112-001-01</t>
  </si>
  <si>
    <t>INV. INTEGRAL  4445</t>
  </si>
  <si>
    <t>1112-001-05</t>
  </si>
  <si>
    <t xml:space="preserve"> ING PROPIOS CTA 44947</t>
  </si>
  <si>
    <t>INBURSA</t>
  </si>
  <si>
    <t>1112-002-01</t>
  </si>
  <si>
    <t>ESTATAL 0112689057</t>
  </si>
  <si>
    <t>BBVA</t>
  </si>
  <si>
    <t>1112-003-05</t>
  </si>
  <si>
    <t>FEDERAL 0112689065</t>
  </si>
  <si>
    <t>1112-003-06</t>
  </si>
  <si>
    <t>ESTATAL 0114600428</t>
  </si>
  <si>
    <t>1112-003-07</t>
  </si>
  <si>
    <t>FEDERAL 0114600304</t>
  </si>
  <si>
    <t>1112-003-08</t>
  </si>
  <si>
    <t xml:space="preserve"> CTA 189982 PRODEP</t>
  </si>
  <si>
    <t>HSBC</t>
  </si>
  <si>
    <t>1112-004-01</t>
  </si>
  <si>
    <t>1241-001-03</t>
  </si>
  <si>
    <t xml:space="preserve">      5 SILLAS SECRET BRAZOS TELA NEGRA</t>
  </si>
  <si>
    <t>1241-001-04</t>
  </si>
  <si>
    <t xml:space="preserve">      5 ESCRITORIOS MAPLE COMPUTER DESK 30*60</t>
  </si>
  <si>
    <t>1241-001-05</t>
  </si>
  <si>
    <t xml:space="preserve">      VENTILADOR DE TORRE</t>
  </si>
  <si>
    <t>1241-001-06</t>
  </si>
  <si>
    <t xml:space="preserve">      2 ARCHIVEROS VERTICAL 4 GAVETAS</t>
  </si>
  <si>
    <t>1241-001-07</t>
  </si>
  <si>
    <t xml:space="preserve">      ARCHIVERO 4 GAVETAS NEGRO</t>
  </si>
  <si>
    <t>1241-001-08</t>
  </si>
  <si>
    <t xml:space="preserve">      SILLA EJECUTIVA CHOCOLATE</t>
  </si>
  <si>
    <t>1241-001-09</t>
  </si>
  <si>
    <t xml:space="preserve">      VENTILADOR DE PEDESTAL</t>
  </si>
  <si>
    <t>1241-001-12</t>
  </si>
  <si>
    <t xml:space="preserve">      95 SILLAS DONADAS POR LA SEC</t>
  </si>
  <si>
    <t>1241-001-13</t>
  </si>
  <si>
    <t xml:space="preserve">      RELOJ CHECADOR</t>
  </si>
  <si>
    <t>1241-001-14</t>
  </si>
  <si>
    <t xml:space="preserve">      50 MESAS DONADAS POR LA SEC</t>
  </si>
  <si>
    <t>1241-001-15</t>
  </si>
  <si>
    <t xml:space="preserve">      100 SILLAS PLEGADIZAS</t>
  </si>
  <si>
    <t>1241-001-16</t>
  </si>
  <si>
    <t xml:space="preserve">      50 MESAS DE 1.22</t>
  </si>
  <si>
    <t>1241-001-17</t>
  </si>
  <si>
    <t xml:space="preserve">      5 PINTARRONES CAPFCE</t>
  </si>
  <si>
    <t>1241-001-18</t>
  </si>
  <si>
    <t xml:space="preserve">      5 PIZARRONES DONADOS POR LA SEC</t>
  </si>
  <si>
    <t>1241-001-19</t>
  </si>
  <si>
    <t xml:space="preserve">      60 MNESABANCOS ASIENTOS Y RESPALDO AZUL</t>
  </si>
  <si>
    <t>1241-001-23</t>
  </si>
  <si>
    <t xml:space="preserve">      40 SILLAS PLEGABLES</t>
  </si>
  <si>
    <t>1241-001-31</t>
  </si>
  <si>
    <t>1241-001-43</t>
  </si>
  <si>
    <t xml:space="preserve">      ARCHIVERO VERTICAL DE 4 GAVETAS DONADO POR OFFICE</t>
  </si>
  <si>
    <t>1241-001-45</t>
  </si>
  <si>
    <t xml:space="preserve">      100 MESABANCOS TIPO CONCHA COLOR AZUL DONADO OFFICE</t>
  </si>
  <si>
    <t>1241-001-56</t>
  </si>
  <si>
    <t xml:space="preserve">      39 SILLA ESPECIAL TIPO CAPCE</t>
  </si>
  <si>
    <t>1241-001-57</t>
  </si>
  <si>
    <t xml:space="preserve">      SILLON EJECUTVO </t>
  </si>
  <si>
    <t>1241-001-58</t>
  </si>
  <si>
    <t xml:space="preserve">      6 SILLAS BRAZA RESPALDO POLIPROPILENO</t>
  </si>
  <si>
    <t>1241-001-59</t>
  </si>
  <si>
    <t xml:space="preserve">      MESA PARA COMPUTADORA 120*60</t>
  </si>
  <si>
    <t>1241-001-60</t>
  </si>
  <si>
    <t xml:space="preserve">      MESA PARA BIBLIOTECA 150*80</t>
  </si>
  <si>
    <t>1241-001-61</t>
  </si>
  <si>
    <t xml:space="preserve">      7 ARCHIVEROS VERTICAL METALICO 4 GAVETAS</t>
  </si>
  <si>
    <t>1241-001-62</t>
  </si>
  <si>
    <t xml:space="preserve">      CNJUNTO EJECUTIVO 2.00MTS</t>
  </si>
  <si>
    <t>1241-001-67</t>
  </si>
  <si>
    <t xml:space="preserve">      64 SILAS ESPECIAL TIPO CAPCE</t>
  </si>
  <si>
    <t>1241-001-68</t>
  </si>
  <si>
    <t xml:space="preserve">      20 CONJUNTO</t>
  </si>
  <si>
    <t>1241-001-69</t>
  </si>
  <si>
    <t xml:space="preserve">      20 SILLAS</t>
  </si>
  <si>
    <t>1241-001-70</t>
  </si>
  <si>
    <t xml:space="preserve">      44 SILLAS</t>
  </si>
  <si>
    <t>1241-001-71</t>
  </si>
  <si>
    <t xml:space="preserve">      258 MESABANCOS</t>
  </si>
  <si>
    <t>1241-001-74</t>
  </si>
  <si>
    <t xml:space="preserve">      CONJUNTO EJECUTIVO 200*160 CREDENZA</t>
  </si>
  <si>
    <t>1241-001-75</t>
  </si>
  <si>
    <t>1241-001-76</t>
  </si>
  <si>
    <t xml:space="preserve">      8 SOFA 3 PLAZAS </t>
  </si>
  <si>
    <t>1241-001-77</t>
  </si>
  <si>
    <t xml:space="preserve">      82 BUTACAS DE AUDITORIO </t>
  </si>
  <si>
    <t>1241-001-78</t>
  </si>
  <si>
    <t xml:space="preserve">      33 SILLA OPERATIVA </t>
  </si>
  <si>
    <t>1241-001-79</t>
  </si>
  <si>
    <t xml:space="preserve">      6 ARCHIVERO VERTICAL MELAMINA 4 GAV </t>
  </si>
  <si>
    <t>1241-001-80</t>
  </si>
  <si>
    <t xml:space="preserve">      34 MESA PARA COMPUTADORA 120*60</t>
  </si>
  <si>
    <t>1241-001-81</t>
  </si>
  <si>
    <t xml:space="preserve">      2 MESA DE JUNTAS 300*120</t>
  </si>
  <si>
    <t>1241-001-82</t>
  </si>
  <si>
    <t xml:space="preserve">      8 CONJUTO SECRETARIAL 160*160 CREDENZA</t>
  </si>
  <si>
    <t>1241-001-83</t>
  </si>
  <si>
    <t xml:space="preserve">      3 MESA DE CENTRO 120*60</t>
  </si>
  <si>
    <t>1241-001-84</t>
  </si>
  <si>
    <t xml:space="preserve">      2 MESA ESQUINERA 60*60</t>
  </si>
  <si>
    <t>1241-001-85</t>
  </si>
  <si>
    <t xml:space="preserve">      16 MESA PARA MAESTRO 120*60</t>
  </si>
  <si>
    <t>1241-001-86</t>
  </si>
  <si>
    <t xml:space="preserve">      30 PINTARRON BLANCO 240*120</t>
  </si>
  <si>
    <t>1241-001-87</t>
  </si>
  <si>
    <t xml:space="preserve">      14 ARCHIVERO VERTICAL DE 4 GAVETAS</t>
  </si>
  <si>
    <t>1241-001-88</t>
  </si>
  <si>
    <t xml:space="preserve">      CASILLEROS</t>
  </si>
  <si>
    <t>1241-003-0001</t>
  </si>
  <si>
    <t xml:space="preserve">      DESKTOP HP PAVILION 20-B350LA</t>
  </si>
  <si>
    <t>1241-003-0002</t>
  </si>
  <si>
    <t>1241-003-0003</t>
  </si>
  <si>
    <t>1241-003-0004</t>
  </si>
  <si>
    <t>1241-003-0005</t>
  </si>
  <si>
    <t>1241-003-0006</t>
  </si>
  <si>
    <t>1241-003-0007</t>
  </si>
  <si>
    <t>1241-003-0011</t>
  </si>
  <si>
    <t>1241-003-0012</t>
  </si>
  <si>
    <t>1241-003-0013</t>
  </si>
  <si>
    <t>1241-003-0014</t>
  </si>
  <si>
    <t>1241-003-0015</t>
  </si>
  <si>
    <t xml:space="preserve">      PROYECTOR EPSON  POWERLITE S18</t>
  </si>
  <si>
    <t>1241-003-0016</t>
  </si>
  <si>
    <t xml:space="preserve">      PROYECTOR EPSON  POWERLITE S19</t>
  </si>
  <si>
    <t>1241-003-0017</t>
  </si>
  <si>
    <t xml:space="preserve">      PROYECTOR EPSON  POWERLITE S20</t>
  </si>
  <si>
    <t>1241-003-0018</t>
  </si>
  <si>
    <t xml:space="preserve">      PROYECTOR EPSON  POWERLITE S21</t>
  </si>
  <si>
    <t>1241-003-0019</t>
  </si>
  <si>
    <t xml:space="preserve">      PROYECTOR EPSON  POWERLITE S22</t>
  </si>
  <si>
    <t>1241-003-0056</t>
  </si>
  <si>
    <t xml:space="preserve">      FUENTE DE ALIMENTACION UPS 650 VA (390W)</t>
  </si>
  <si>
    <t>1241-003-0057</t>
  </si>
  <si>
    <t>1241-003-0058</t>
  </si>
  <si>
    <t>1241-003-0059</t>
  </si>
  <si>
    <t>1241-003-0060</t>
  </si>
  <si>
    <t>1241-003-0061</t>
  </si>
  <si>
    <t>1241-003-0062</t>
  </si>
  <si>
    <t xml:space="preserve">      FUENTE DE ALIMENTACION UPS 650 VA (390W) 102-13</t>
  </si>
  <si>
    <t>1241-003-0063</t>
  </si>
  <si>
    <t xml:space="preserve">      FUENTE DE ALIMENTACION UPS 650</t>
  </si>
  <si>
    <t>1241-003-0064</t>
  </si>
  <si>
    <t xml:space="preserve">      LAP TOP LENOVO IDEA PAD G40-45</t>
  </si>
  <si>
    <t>1241-003-0077</t>
  </si>
  <si>
    <t xml:space="preserve">      LAP TOP LENOVO IDEA PAD G40-46</t>
  </si>
  <si>
    <t>1241-003-78</t>
  </si>
  <si>
    <t xml:space="preserve">      EQUIPO HP PAVILION 20-R153LA AIO E1-6015</t>
  </si>
  <si>
    <t>1241-003-79</t>
  </si>
  <si>
    <t xml:space="preserve">      EQUIPO HP PAVILION 20-R153LA AIO E1-6016</t>
  </si>
  <si>
    <t>1241-003-80</t>
  </si>
  <si>
    <t xml:space="preserve">      EQUIPO HP PAVILION 20-R153LA AIO E1-6017</t>
  </si>
  <si>
    <t>1241-003-81</t>
  </si>
  <si>
    <t xml:space="preserve">      EQUIPO HP PAVILION 20-R153LA AIO E1-6018</t>
  </si>
  <si>
    <t>1241-003-82</t>
  </si>
  <si>
    <t xml:space="preserve">      EQUIPO HP PAVILION 20-R153LA AIO E1-6019</t>
  </si>
  <si>
    <t>1241-003-83</t>
  </si>
  <si>
    <t xml:space="preserve">      EQUIPO HP PAVILION 20-R153LA AIO E1-6020</t>
  </si>
  <si>
    <t>1241-003-84</t>
  </si>
  <si>
    <t xml:space="preserve">      EQUIPO HP PAVILION 20-R153LA AIO E1-6021</t>
  </si>
  <si>
    <t>1241-003-85</t>
  </si>
  <si>
    <t xml:space="preserve">      EQUIPO HP PAVILION 20-R153LA AIO E1-6022</t>
  </si>
  <si>
    <t>1241-003-86</t>
  </si>
  <si>
    <t xml:space="preserve">      EQUIPO HP PAVILION 20-R153LA AIO E1-6023</t>
  </si>
  <si>
    <t>1241-003-87</t>
  </si>
  <si>
    <t xml:space="preserve">      EQUIPO HP PAVILION 20-R153LA AIO E1-6024</t>
  </si>
  <si>
    <t>1241-003-88</t>
  </si>
  <si>
    <t xml:space="preserve">      EQUIPO HP PAVILION 20-R153LA AIO E1-6025</t>
  </si>
  <si>
    <t>1241-003-89</t>
  </si>
  <si>
    <t xml:space="preserve">      EQUIPO HP PAVILION 20-R153LA AIO E1-6026</t>
  </si>
  <si>
    <t>1241-003-90</t>
  </si>
  <si>
    <t xml:space="preserve">      EQUIPO HP PAVILION 20-R153LA AIO E1-6027</t>
  </si>
  <si>
    <t>1241-003-91</t>
  </si>
  <si>
    <t xml:space="preserve">      EQUIPO HP PAVILION 20-R153LA AIO E1-6028</t>
  </si>
  <si>
    <t>1241-003-92</t>
  </si>
  <si>
    <t xml:space="preserve">      EQUIPO HP PAVILION 20-R153LA AIO E1-6029</t>
  </si>
  <si>
    <t>1241-003-93</t>
  </si>
  <si>
    <t xml:space="preserve">      IMPRESORA MULTIFUNCIONAL M477FNW</t>
  </si>
  <si>
    <t>1241-003-94</t>
  </si>
  <si>
    <t xml:space="preserve">      EQ. COMPLETO PARA LABORATORIO DE IDIO </t>
  </si>
  <si>
    <t>1241-009-01</t>
  </si>
  <si>
    <t xml:space="preserve">      2 DELL INSPIRION 660S P4OH 2NVDCY1 2Q7CCY1</t>
  </si>
  <si>
    <t>1241-009-03</t>
  </si>
  <si>
    <t xml:space="preserve">      RADIOGRABADORA YES</t>
  </si>
  <si>
    <t>1241-009-04</t>
  </si>
  <si>
    <t xml:space="preserve">      PANTALLA TV PIONER LED 40FHD</t>
  </si>
  <si>
    <t>1241-1-07</t>
  </si>
  <si>
    <t xml:space="preserve">      ARCHIVEROS</t>
  </si>
  <si>
    <t>1241-1-20</t>
  </si>
  <si>
    <t xml:space="preserve">      BAFLE</t>
  </si>
  <si>
    <t>1241-1-21</t>
  </si>
  <si>
    <t xml:space="preserve">      STAND</t>
  </si>
  <si>
    <t>1241-1-24</t>
  </si>
  <si>
    <t xml:space="preserve">      20 MESAS PLEGLABLES</t>
  </si>
  <si>
    <t>1241-1-51</t>
  </si>
  <si>
    <t xml:space="preserve">      PROYECTOR</t>
  </si>
  <si>
    <t>1241-1-52</t>
  </si>
  <si>
    <t>1241-1-53</t>
  </si>
  <si>
    <t>1241-1-54</t>
  </si>
  <si>
    <t xml:space="preserve">      IMPRESORA</t>
  </si>
  <si>
    <t>1241-1-55</t>
  </si>
  <si>
    <t>1241-2-51201</t>
  </si>
  <si>
    <t xml:space="preserve">      MUEBLES, EXCEPTO DE OFICINA Y ESTANTER</t>
  </si>
  <si>
    <t>1241-3-0008</t>
  </si>
  <si>
    <t xml:space="preserve">      DESKTOP</t>
  </si>
  <si>
    <t>1241-3-0009</t>
  </si>
  <si>
    <t>1241-3-0010</t>
  </si>
  <si>
    <t>1241-3-0020</t>
  </si>
  <si>
    <t xml:space="preserve">      AL 12 11 COMPUTADORAS</t>
  </si>
  <si>
    <t>1241-3-0031</t>
  </si>
  <si>
    <t xml:space="preserve">      AL 12 25 COMPUTADORAS</t>
  </si>
  <si>
    <t>1241-3-01</t>
  </si>
  <si>
    <t>1241-3-10</t>
  </si>
  <si>
    <t>1241-3-51501</t>
  </si>
  <si>
    <t xml:space="preserve">      BIENES INFORMATICOS</t>
  </si>
  <si>
    <t>P02932</t>
  </si>
  <si>
    <t>GD Compra : 538 Factura: A 161, 141 PRONERGI SOLUCIONES SA DE CV (COMPRA DE 12 APARATOS TELEFÓNICOS. GD Compra : 538 Factura: A 161, 141 PRONERGI SOLUCIONES SA DE CV)</t>
  </si>
  <si>
    <t>1241-9-00001</t>
  </si>
  <si>
    <t xml:space="preserve">      PLANTA PURIFICADORA Y BEBEDEROS</t>
  </si>
  <si>
    <t>1241-9-00002</t>
  </si>
  <si>
    <t xml:space="preserve">      EQUIPO ESPECIALIZADO DE AUTOMATIZACIÓN</t>
  </si>
  <si>
    <t>1241-9-00003</t>
  </si>
  <si>
    <t xml:space="preserve">      EQUIPO DE LABORATORIO PARA CNC</t>
  </si>
  <si>
    <t>1241-9-00004</t>
  </si>
  <si>
    <t xml:space="preserve">      MÓDULOS SOLARES FOTOVOLTAICOS POLICRISTALINOS 325 WATTS</t>
  </si>
  <si>
    <t>1241-9-00005</t>
  </si>
  <si>
    <t xml:space="preserve">      LABORATORIO MOVIL PARA INVESTIGACIÓN SOLAR</t>
  </si>
  <si>
    <t>1241-9-51901</t>
  </si>
  <si>
    <t xml:space="preserve">      EQUIPO DE ADMINISTRACION</t>
  </si>
  <si>
    <t>1241-9-51902</t>
  </si>
  <si>
    <t xml:space="preserve">      MOBILIARIO Y EQUIPO PARA ESCUELAS LAB</t>
  </si>
  <si>
    <t>1242-1-52101</t>
  </si>
  <si>
    <t xml:space="preserve">      EQUIPOS Y APARATOS AUDIOVISUALES</t>
  </si>
  <si>
    <t>1242-2-52201</t>
  </si>
  <si>
    <t xml:space="preserve">      APARATOS DEPORTIVOS</t>
  </si>
  <si>
    <t>1242-3-52301</t>
  </si>
  <si>
    <t xml:space="preserve">      CAMARAS FOTOGRAFICAS Y DE VIDEO </t>
  </si>
  <si>
    <t>1242-9-001</t>
  </si>
  <si>
    <t xml:space="preserve">      Replicadora Tridiencional Mekerbot</t>
  </si>
  <si>
    <t>1242-9-002</t>
  </si>
  <si>
    <t xml:space="preserve">      Equipo de Manufactura Maakerbot</t>
  </si>
  <si>
    <t>1242-9-003</t>
  </si>
  <si>
    <t xml:space="preserve">      Equipo Manufactura Maakerbot Replica 2</t>
  </si>
  <si>
    <t>1242-9-004</t>
  </si>
  <si>
    <t xml:space="preserve">      Robot e Integración</t>
  </si>
  <si>
    <t>1242-9-005</t>
  </si>
  <si>
    <t xml:space="preserve">      6 Mesas metálica tubular 130x83x75 cm. MT-OLA13083</t>
  </si>
  <si>
    <t>1242-9-006</t>
  </si>
  <si>
    <t xml:space="preserve">      4 Mesas medio círculo 130x74x75 cm. MC-OLA13074</t>
  </si>
  <si>
    <t>1242-9-007</t>
  </si>
  <si>
    <t xml:space="preserve">      6 Mesas tubular blanca 72x50x75 cm. MEA-7350</t>
  </si>
  <si>
    <t>1242-9-008</t>
  </si>
  <si>
    <t xml:space="preserve">      24 Mesas tubular blanca 70x50x75 cm. ME-7050</t>
  </si>
  <si>
    <t>1242-9-009</t>
  </si>
  <si>
    <t xml:space="preserve">      4 Armarios melamínico 115x53x91 cm. LI-11553</t>
  </si>
  <si>
    <t>1242-9-010</t>
  </si>
  <si>
    <t xml:space="preserve">      4 Armarios con ruedas 115x53x91 cm. LIC-11553</t>
  </si>
  <si>
    <t>1242-9-011</t>
  </si>
  <si>
    <t xml:space="preserve">      4 Armarios con ruedas de 115x53x91 cm. LIP-11553</t>
  </si>
  <si>
    <t>1242-9-012</t>
  </si>
  <si>
    <t xml:space="preserve">      4 Estantería abierta ruedas industriales 115x53x91 cm. LIG-11553</t>
  </si>
  <si>
    <t>1242-9-013</t>
  </si>
  <si>
    <t xml:space="preserve">      Lockers de 36 espacios 15"x15x70 ASI STORAGE</t>
  </si>
  <si>
    <t>1242-9-014</t>
  </si>
  <si>
    <t xml:space="preserve">      2 Juegos de 2 sofás Mod. 82042</t>
  </si>
  <si>
    <t>1242-9-015</t>
  </si>
  <si>
    <t xml:space="preserve">      3 Pizarrónes blanco reversible 150x.90 cm. PGEABB150090</t>
  </si>
  <si>
    <t>1242-9-016</t>
  </si>
  <si>
    <t xml:space="preserve">      3 Sofás vinypiel MUNICH 2P</t>
  </si>
  <si>
    <t>1242-9-017</t>
  </si>
  <si>
    <t xml:space="preserve">      4 Sofás vinypiel esqunero MUNICH</t>
  </si>
  <si>
    <t>1242-9-018</t>
  </si>
  <si>
    <t xml:space="preserve">      3 Taburetes vinypiel MUNICH ALBAR</t>
  </si>
  <si>
    <t>1242-9-019</t>
  </si>
  <si>
    <t xml:space="preserve">      40 Sillas de polipropileno tipo concha BM</t>
  </si>
  <si>
    <t>1242-9-020</t>
  </si>
  <si>
    <t xml:space="preserve">      18 Sillas con pistón de ajuste OHS2500</t>
  </si>
  <si>
    <t>1242-9-021</t>
  </si>
  <si>
    <t xml:space="preserve">      6 Anaqueles FR90,FO45</t>
  </si>
  <si>
    <t>1242-9-022</t>
  </si>
  <si>
    <t xml:space="preserve">      4 Bancos con respaldo vinypiel 42x82x48 cm.</t>
  </si>
  <si>
    <t>1242-9-023</t>
  </si>
  <si>
    <t xml:space="preserve">      2 Carros transpotador de libros .81x.50x.94 cm.</t>
  </si>
  <si>
    <t>1242-9-024</t>
  </si>
  <si>
    <t xml:space="preserve">      3 Credenza con llave y puerta corrediza 120x.39x.75cm.</t>
  </si>
  <si>
    <t>1242-9-025</t>
  </si>
  <si>
    <t xml:space="preserve">      6 LIbreros metálico doble 90x58x210 cms.</t>
  </si>
  <si>
    <t>1242-9-026</t>
  </si>
  <si>
    <t xml:space="preserve">      8 Libreros metálico sencillo 199x90x25 cms.</t>
  </si>
  <si>
    <t>1242-9-027</t>
  </si>
  <si>
    <t xml:space="preserve">      6 Escritorios para pc 120x60x75 cm.</t>
  </si>
  <si>
    <t>1242-9-028</t>
  </si>
  <si>
    <t xml:space="preserve">      Exhibidor de revistas 210 cms. 6 entrepaños</t>
  </si>
  <si>
    <t>1242-9-029</t>
  </si>
  <si>
    <t xml:space="preserve">      100 Sillas de visita para biblioteca color negro</t>
  </si>
  <si>
    <t>1242-9-030</t>
  </si>
  <si>
    <t xml:space="preserve">      7 Sillas secretarial diseño ergonómico negro</t>
  </si>
  <si>
    <t>1242-9-031</t>
  </si>
  <si>
    <t xml:space="preserve">      Bibliozones acero inoxidable</t>
  </si>
  <si>
    <t>1242-9-032</t>
  </si>
  <si>
    <t xml:space="preserve">      2 Recepción extendida curva blanco mate 175x61x110 cms.</t>
  </si>
  <si>
    <t>1242-9-033</t>
  </si>
  <si>
    <t xml:space="preserve">      150 Soporta libros tipo escuadra</t>
  </si>
  <si>
    <t>1242-9-034</t>
  </si>
  <si>
    <t xml:space="preserve">      Lector de código de barras negro voyager RS485</t>
  </si>
  <si>
    <t>1242-9-035</t>
  </si>
  <si>
    <t xml:space="preserve">      Impresora zebra ZD7500</t>
  </si>
  <si>
    <t>1242-9-036</t>
  </si>
  <si>
    <t xml:space="preserve">      Sistema de arcos de detección electromagnética</t>
  </si>
  <si>
    <t>1242-9-037</t>
  </si>
  <si>
    <t xml:space="preserve">      Equipo de activación y desactivación de eriquetas electromagnéticas RS-232</t>
  </si>
  <si>
    <t>1242-9-038</t>
  </si>
  <si>
    <t xml:space="preserve">      1600 Etiquetas electromagnéticas de 165MM</t>
  </si>
  <si>
    <t>1242-9-039</t>
  </si>
  <si>
    <t xml:space="preserve">      Rorriquete tipo pedestal para control de acceso</t>
  </si>
  <si>
    <t>1242-9-040</t>
  </si>
  <si>
    <t xml:space="preserve">      Equipo para la credencialización</t>
  </si>
  <si>
    <t>1243-001-001</t>
  </si>
  <si>
    <t xml:space="preserve">      CAMILLA RIGIDA</t>
  </si>
  <si>
    <t>1243-001-02</t>
  </si>
  <si>
    <t xml:space="preserve">      CARRO CAMILLA CON PORTA SUERO </t>
  </si>
  <si>
    <t>1243-001-03</t>
  </si>
  <si>
    <t xml:space="preserve">      CARRO DE CURACIONES CROMADO C/ ACCESORIOS</t>
  </si>
  <si>
    <t>1243-001-04</t>
  </si>
  <si>
    <t xml:space="preserve">      ESTERILIZADOR MARCA MYACO</t>
  </si>
  <si>
    <t>1243-001-05</t>
  </si>
  <si>
    <t xml:space="preserve">      BAYMANOMETRO DIGITAL DE MUÑECA </t>
  </si>
  <si>
    <t>1243-1-53101</t>
  </si>
  <si>
    <t xml:space="preserve">      EQUIPO MEDICO Y DE LABORATORIO </t>
  </si>
  <si>
    <t>1244-1-54101</t>
  </si>
  <si>
    <t xml:space="preserve">      AUTOMOVILES Y CAMIONES</t>
  </si>
  <si>
    <t>1244-1-54103</t>
  </si>
  <si>
    <t xml:space="preserve">      AUTOMOVIL NISSAN FRONTIER</t>
  </si>
  <si>
    <t>1246-2-56201</t>
  </si>
  <si>
    <t xml:space="preserve">      MAQUINARIA Y EQUIPO INDUSTRIAL</t>
  </si>
  <si>
    <t>P03081</t>
  </si>
  <si>
    <t>GD Compra : 609 Factura: 961, 539 JALA INTERNACIONAL SA DE CV (2 MAQUINA FRESADORA VERTICAL/HORIZONTAL. GD Compra : 609 Factura: 961, 539 JALA INTERNACIONAL SA DE CV)</t>
  </si>
  <si>
    <t>1246-4-56401</t>
  </si>
  <si>
    <t xml:space="preserve">      SISTEMAS DE AIRE ACONDICIONADO, CALEFA</t>
  </si>
  <si>
    <t>1246-5-001</t>
  </si>
  <si>
    <t xml:space="preserve">      EQUIPO DE RUTER CONECTIVIDAD INTERNET</t>
  </si>
  <si>
    <t>1246-5-002</t>
  </si>
  <si>
    <t xml:space="preserve">      CONMUTADOR 2 EQUIPOS TELEFONICOS</t>
  </si>
  <si>
    <t>1246-5-003</t>
  </si>
  <si>
    <t xml:space="preserve">      SWICH MARCA HP 1420 A 24  GB PARA SITE </t>
  </si>
  <si>
    <t>1246-5-004</t>
  </si>
  <si>
    <t xml:space="preserve">      EQUIPO ACCESS POINT PARA INTERNET </t>
  </si>
  <si>
    <t>1246-5-56501</t>
  </si>
  <si>
    <t xml:space="preserve">      EQUIPO DE COMUNICACIÓN Y TELECOMUNICACION</t>
  </si>
  <si>
    <t>1246-6-0002</t>
  </si>
  <si>
    <t xml:space="preserve">      EQUIPO DEE COMUNICACIÓN Y TELECOMUNICAICON </t>
  </si>
  <si>
    <t>1246-6-56601</t>
  </si>
  <si>
    <t xml:space="preserve">      MAQUINARIA Y EQUIPO ELECTRICO Y ELECTRONICO </t>
  </si>
  <si>
    <t>1246-7-56701</t>
  </si>
  <si>
    <t xml:space="preserve">      HERRAMIENTAS</t>
  </si>
  <si>
    <t>1247-1-001</t>
  </si>
  <si>
    <t xml:space="preserve">      3 Proyectos formativos teoría y metodología</t>
  </si>
  <si>
    <t>1247-1-002</t>
  </si>
  <si>
    <t xml:space="preserve">      3 Taller de ética</t>
  </si>
  <si>
    <t>1247-1-003</t>
  </si>
  <si>
    <t xml:space="preserve">      3 Comunicación eficáz: Teoría y Práctica de la Comunicación Humana</t>
  </si>
  <si>
    <t>1247-1-004</t>
  </si>
  <si>
    <t xml:space="preserve">      3 Merchandising: Teoría y Práctica</t>
  </si>
  <si>
    <t>1247-1-005</t>
  </si>
  <si>
    <t xml:space="preserve">      3 Guía de preparación para la prueba enlace</t>
  </si>
  <si>
    <t>1247-1-006</t>
  </si>
  <si>
    <t xml:space="preserve">      3 Undestanding media Users</t>
  </si>
  <si>
    <t>1247-1-007</t>
  </si>
  <si>
    <t xml:space="preserve">      3 Intermediality</t>
  </si>
  <si>
    <t>1247-1-008</t>
  </si>
  <si>
    <t xml:space="preserve">      3 Fundamentos y planeación de la manufactura automarizada</t>
  </si>
  <si>
    <t>1247-1-009</t>
  </si>
  <si>
    <t xml:space="preserve">      3 Introduduction to operations research</t>
  </si>
  <si>
    <t>1247-1-010</t>
  </si>
  <si>
    <t xml:space="preserve">      3 Organization theory and public managemen</t>
  </si>
  <si>
    <t>1247-1-011</t>
  </si>
  <si>
    <t xml:space="preserve">      3 Strategic management with competitiveness and globalization concepts</t>
  </si>
  <si>
    <t>1247-1-012</t>
  </si>
  <si>
    <t xml:space="preserve">      3 Consumer Behavior</t>
  </si>
  <si>
    <t>1247-1-013</t>
  </si>
  <si>
    <t xml:space="preserve">      3 Auditg&amp;assurnc services</t>
  </si>
  <si>
    <t>1247-1-014</t>
  </si>
  <si>
    <t xml:space="preserve">      3 Corporate Finance Plus my Finance</t>
  </si>
  <si>
    <t>1247-1-015</t>
  </si>
  <si>
    <t xml:space="preserve">      3 Principles of managerial finance plus my</t>
  </si>
  <si>
    <t>1247-1-016</t>
  </si>
  <si>
    <t xml:space="preserve">      3 Engineering economy 14/E</t>
  </si>
  <si>
    <t>1247-1-017</t>
  </si>
  <si>
    <t xml:space="preserve">      3 Electromagnetic waves</t>
  </si>
  <si>
    <t>1247-1-018</t>
  </si>
  <si>
    <t xml:space="preserve">      3 Desing and analisys of lean productions</t>
  </si>
  <si>
    <t>1247-1-019</t>
  </si>
  <si>
    <t xml:space="preserve">      3 Steel structures - behavior and LRFD</t>
  </si>
  <si>
    <t>1247-1-020</t>
  </si>
  <si>
    <t xml:space="preserve">      3 Tunable laser applications</t>
  </si>
  <si>
    <t>1247-1-021</t>
  </si>
  <si>
    <t xml:space="preserve">      3 Understanding laser</t>
  </si>
  <si>
    <t>1247-1-022</t>
  </si>
  <si>
    <t xml:space="preserve">      3 Non-abelian harmonic analysis: aplications of SL (2,R)</t>
  </si>
  <si>
    <t>1247-1-023</t>
  </si>
  <si>
    <t xml:space="preserve">      3 Nanoelectrodynamics</t>
  </si>
  <si>
    <t>1247-1-024</t>
  </si>
  <si>
    <t xml:space="preserve">      3 Domain decomposition methods in science and engineering XVIII</t>
  </si>
  <si>
    <t>1247-1-025</t>
  </si>
  <si>
    <t xml:space="preserve">      3 Large eddy simulation of turbulent incomprenssible flows analytical and numerical results a class of les models</t>
  </si>
  <si>
    <t>1247-1-026</t>
  </si>
  <si>
    <t xml:space="preserve">      3 Domain decomposition methods in science and engineering XIX</t>
  </si>
  <si>
    <t>1247-1-027</t>
  </si>
  <si>
    <t xml:space="preserve">      3 Fluid-structure interaction</t>
  </si>
  <si>
    <t>1247-1-028</t>
  </si>
  <si>
    <t xml:space="preserve">      3 Nonclassical thermoelastic problems in nonlinear dynamics of shells: aplications of the bubndy-galerkin and finite diference numerical methods</t>
  </si>
  <si>
    <t>1247-1-029</t>
  </si>
  <si>
    <t xml:space="preserve">      3 Advances in time-delay systems</t>
  </si>
  <si>
    <t>1247-1-030</t>
  </si>
  <si>
    <t xml:space="preserve">      3 Building maintenance management</t>
  </si>
  <si>
    <t>1247-1-031</t>
  </si>
  <si>
    <t xml:space="preserve">      3 Electronics circuit design using electronics workbench (bookware  companio series)</t>
  </si>
  <si>
    <t>1247-1-032</t>
  </si>
  <si>
    <t xml:space="preserve">      3 Large eddy simulation for compressible flows</t>
  </si>
  <si>
    <t>1247-1-033</t>
  </si>
  <si>
    <t xml:space="preserve">      3 Silicon photonics</t>
  </si>
  <si>
    <t>1247-1-034</t>
  </si>
  <si>
    <t xml:space="preserve">      3 Multi-wafer rotating mems machines</t>
  </si>
  <si>
    <t>1247-1-035</t>
  </si>
  <si>
    <t xml:space="preserve">      3 Fundamentos de investigación para estudiantes de ingeniería</t>
  </si>
  <si>
    <t>1247-1-036</t>
  </si>
  <si>
    <t xml:space="preserve">      3 Reinforced concrete, 6/E</t>
  </si>
  <si>
    <t>1247-1-037</t>
  </si>
  <si>
    <t xml:space="preserve">      3 Antiterrorism and homeland defense</t>
  </si>
  <si>
    <t>1247-1-038</t>
  </si>
  <si>
    <t xml:space="preserve">      3 Bionanofluidic mems</t>
  </si>
  <si>
    <t>1247-1-039</t>
  </si>
  <si>
    <t xml:space="preserve">      3 Administración de proyectos</t>
  </si>
  <si>
    <t>1247-1-040</t>
  </si>
  <si>
    <t xml:space="preserve">      3 Plant design and economics for chemical engineers</t>
  </si>
  <si>
    <t>1247-1-041</t>
  </si>
  <si>
    <t xml:space="preserve">      3 Evaluación de proyectos para ingenieros</t>
  </si>
  <si>
    <t>1247-1-042</t>
  </si>
  <si>
    <t xml:space="preserve">      3 Ingeniería de métodos, movimientos y tiempos</t>
  </si>
  <si>
    <t>1247-1-043</t>
  </si>
  <si>
    <t xml:space="preserve">      3 Instalaciones hidrosanitarias y de gas para edificaciones</t>
  </si>
  <si>
    <t>1247-1-044</t>
  </si>
  <si>
    <t xml:space="preserve">      3 Riesgos químicos (SIL)</t>
  </si>
  <si>
    <t>1247-1-045</t>
  </si>
  <si>
    <t xml:space="preserve">      3 Teoría de riesgos (SIL)</t>
  </si>
  <si>
    <t>1247-1-046</t>
  </si>
  <si>
    <t xml:space="preserve">      3 Matemáticas básicas con aplicaciones a la ingeniería</t>
  </si>
  <si>
    <t>1247-1-047</t>
  </si>
  <si>
    <t xml:space="preserve">      3 Análisis de sistemas eléctricos de potencia, un enfoque práctico</t>
  </si>
  <si>
    <t>1247-1-048</t>
  </si>
  <si>
    <t xml:space="preserve">      3 Automatización neumática</t>
  </si>
  <si>
    <t>1247-1-049</t>
  </si>
  <si>
    <t xml:space="preserve">      3 Cómo ser un buen profesional eléctrico</t>
  </si>
  <si>
    <t>1247-1-050</t>
  </si>
  <si>
    <t xml:space="preserve">      3 Comunicaciones móviles, sistemas GSM, UMTS y LTE</t>
  </si>
  <si>
    <t>1247-1-051</t>
  </si>
  <si>
    <t xml:space="preserve">      3 Configuración y ajustes de sistemas de sonido curso práctico</t>
  </si>
  <si>
    <t>1247-1-052</t>
  </si>
  <si>
    <t xml:space="preserve">      3 Diseño de sistemas termofluidos, una visión integradora</t>
  </si>
  <si>
    <t>1247-1-053</t>
  </si>
  <si>
    <t xml:space="preserve">      3 Diseño lógico</t>
  </si>
  <si>
    <t>1247-1-054</t>
  </si>
  <si>
    <t xml:space="preserve">      3 Dispositivos eléctrónicos</t>
  </si>
  <si>
    <t>1247-1-055</t>
  </si>
  <si>
    <t xml:space="preserve">      3 Electricidad básica guía práctica</t>
  </si>
  <si>
    <t>1247-1-056</t>
  </si>
  <si>
    <t xml:space="preserve">      3 Electricidad básica problemas resueltos</t>
  </si>
  <si>
    <t>1247-1-057</t>
  </si>
  <si>
    <t xml:space="preserve">      3 Electricista de mantenimiento</t>
  </si>
  <si>
    <t>1247-1-058</t>
  </si>
  <si>
    <t xml:space="preserve">      3 Electrónica básica, guía práctica</t>
  </si>
  <si>
    <t>1247-1-059</t>
  </si>
  <si>
    <t xml:space="preserve">      3 Electrónica básica, problemas resueltos</t>
  </si>
  <si>
    <t>1247-1-060</t>
  </si>
  <si>
    <t xml:space="preserve">      3 Ingeniería del sonido, sistemas del sonido directo</t>
  </si>
  <si>
    <t>1247-1-061</t>
  </si>
  <si>
    <t xml:space="preserve">      3 Instalaciones domóticas</t>
  </si>
  <si>
    <t>1247-1-062</t>
  </si>
  <si>
    <t xml:space="preserve">      3 Instalaciones eléctricas interiores</t>
  </si>
  <si>
    <t>1247-1-063</t>
  </si>
  <si>
    <t xml:space="preserve">      3 Instalaciones solares fotovoltáicas, compi_web</t>
  </si>
  <si>
    <t>1247-1-064</t>
  </si>
  <si>
    <t xml:space="preserve">      3 Laboratorio de circuitos eléctrónicos I</t>
  </si>
  <si>
    <t>1247-1-065</t>
  </si>
  <si>
    <t xml:space="preserve">      3 Laboratorio de circuitos electrónicos II, prácticas</t>
  </si>
  <si>
    <t>1247-1-066</t>
  </si>
  <si>
    <t xml:space="preserve">      3 Manual de prácticas de soldadura</t>
  </si>
  <si>
    <t>1247-1-067</t>
  </si>
  <si>
    <t xml:space="preserve">      3 Soldadura básica guía práctica</t>
  </si>
  <si>
    <t>1247-1-068</t>
  </si>
  <si>
    <t xml:space="preserve">      3 Tecnologías de la información y la comunicación</t>
  </si>
  <si>
    <t>1247-1-069</t>
  </si>
  <si>
    <t xml:space="preserve">      3 Telecomunicaciones tecnologías, redes y servicios 2a. edición</t>
  </si>
  <si>
    <t>1247-1-070</t>
  </si>
  <si>
    <t xml:space="preserve">      3 Teoría electromagnética para estudiantes</t>
  </si>
  <si>
    <t>1247-1-071</t>
  </si>
  <si>
    <t xml:space="preserve">      3 Trono y fresadora, libro de taller, compi_web</t>
  </si>
  <si>
    <t>1247-1-072</t>
  </si>
  <si>
    <t xml:space="preserve">      3 Vehículos eléctricos y redes para su recarga</t>
  </si>
  <si>
    <t>1247-1-073</t>
  </si>
  <si>
    <t xml:space="preserve">      3 3D studio max 2014, curso práctico</t>
  </si>
  <si>
    <t>1247-1-074</t>
  </si>
  <si>
    <t xml:space="preserve">      3 Administración de redes telemáticas MF0230_3</t>
  </si>
  <si>
    <t>1247-1-075</t>
  </si>
  <si>
    <t xml:space="preserve">      3 Administración de servicios de mensajería electrónica, manual práctico</t>
  </si>
  <si>
    <t>1247-1-076</t>
  </si>
  <si>
    <t xml:space="preserve">      3 Administración de servicios de transferencia de archivo (C.P.)</t>
  </si>
  <si>
    <t>1247-1-077</t>
  </si>
  <si>
    <t xml:space="preserve">      3 Administración de servicios Web. MF0495_3</t>
  </si>
  <si>
    <t>1247-1-078</t>
  </si>
  <si>
    <t xml:space="preserve">      3 Administración de sistemas gestores de bases de datos</t>
  </si>
  <si>
    <t>1247-1-079</t>
  </si>
  <si>
    <t xml:space="preserve">      3 Administración de sistemas gestores de bases de datos 2a. edición (grado superior)</t>
  </si>
  <si>
    <t>1247-1-080</t>
  </si>
  <si>
    <t xml:space="preserve">      3 Administración de sistemas gestores de base de datos, manual práctico</t>
  </si>
  <si>
    <t>1247-1-081</t>
  </si>
  <si>
    <t xml:space="preserve">      3 Administración de sistemas GNU/LINUX</t>
  </si>
  <si>
    <t>1247-1-082</t>
  </si>
  <si>
    <t xml:space="preserve">      3 Administración de sistemas operativos</t>
  </si>
  <si>
    <t>1247-1-083</t>
  </si>
  <si>
    <t xml:space="preserve">      3 Administración hardware de un sistema informático (C.P.)</t>
  </si>
  <si>
    <t>1247-1-084</t>
  </si>
  <si>
    <t xml:space="preserve">      3 Administración software de un sistema informático (C.P.)</t>
  </si>
  <si>
    <t>1247-1-085</t>
  </si>
  <si>
    <t xml:space="preserve">      3 Adobe flash C56 professional curso práctico</t>
  </si>
  <si>
    <t>1247-1-086</t>
  </si>
  <si>
    <t xml:space="preserve">      3 Ajax en J2EE 2a. edición actualizada</t>
  </si>
  <si>
    <t>1247-1-087</t>
  </si>
  <si>
    <t xml:space="preserve">      3 Android, desarrollo de aplicaciones</t>
  </si>
  <si>
    <t>1247-1-088</t>
  </si>
  <si>
    <t xml:space="preserve">      3 Android, manual práctico para todos los niveles, más de 350 sugerencias, consejos y aplicaciones escenciales</t>
  </si>
  <si>
    <t>1247-1-089</t>
  </si>
  <si>
    <t xml:space="preserve">      3 Aplicaciones de software libre</t>
  </si>
  <si>
    <t>1247-1-090</t>
  </si>
  <si>
    <t xml:space="preserve">      3 Aolicaciones google</t>
  </si>
  <si>
    <t>1247-1-091</t>
  </si>
  <si>
    <t xml:space="preserve">      3 Aplicaciones microinformáticas (C.P.)</t>
  </si>
  <si>
    <t>1247-1-092</t>
  </si>
  <si>
    <t xml:space="preserve">      3 Aplicaciones ofimáticas. 2a. edición CFGM</t>
  </si>
  <si>
    <t>1247-1-093</t>
  </si>
  <si>
    <t xml:space="preserve">      3 Aplicaiones web</t>
  </si>
  <si>
    <t>1247-1-094</t>
  </si>
  <si>
    <t xml:space="preserve">      3 Aprenda a programar con lazarus</t>
  </si>
  <si>
    <t>1247-1-095</t>
  </si>
  <si>
    <t xml:space="preserve">      3 Aprendizaje automático, compi_web</t>
  </si>
  <si>
    <t>1247-1-096</t>
  </si>
  <si>
    <t xml:space="preserve">      3 Arduind. Guía práctica de fundamentos y simulación</t>
  </si>
  <si>
    <t>1247-1-097</t>
  </si>
  <si>
    <t xml:space="preserve">      3 Arte de videojuegos, da forma a tus sueños</t>
  </si>
  <si>
    <t>1247-1-098</t>
  </si>
  <si>
    <t xml:space="preserve">      3 Auditoría de seguridad informática</t>
  </si>
  <si>
    <t>1247-1-099</t>
  </si>
  <si>
    <t xml:space="preserve">      3 Backtrack 5</t>
  </si>
  <si>
    <t>1247-1-100</t>
  </si>
  <si>
    <t xml:space="preserve">      3 Bases de datos</t>
  </si>
  <si>
    <t>1247-1-101</t>
  </si>
  <si>
    <t xml:space="preserve">      3 Bitcoin. Guía completa de la moneda del futuro</t>
  </si>
  <si>
    <t>1247-1-102</t>
  </si>
  <si>
    <t xml:space="preserve">      3 Bricolaje informático, taller de hardware</t>
  </si>
  <si>
    <t>1247-1-103</t>
  </si>
  <si>
    <t xml:space="preserve">      3 C. Básico, compi.web</t>
  </si>
  <si>
    <t>1247-1-104</t>
  </si>
  <si>
    <t>1247-1-105</t>
  </si>
  <si>
    <t xml:space="preserve">      3 Cómo modelar con autodesk inventor 2014</t>
  </si>
  <si>
    <t>1247-1-106</t>
  </si>
  <si>
    <t xml:space="preserve">      3 Construcción de páginas web. Manual práctico</t>
  </si>
  <si>
    <t>1247-1-107</t>
  </si>
  <si>
    <t xml:space="preserve">      3 Corelcad 2014, paso a paso</t>
  </si>
  <si>
    <t>1247-1-108</t>
  </si>
  <si>
    <t xml:space="preserve">      3 Creación de juegos y aplicaciones para android, desarrollo práctico de proyectos.</t>
  </si>
  <si>
    <t>1247-1-109</t>
  </si>
  <si>
    <t xml:space="preserve">      3 Creación de un sitio web con PHP y MYSQL</t>
  </si>
  <si>
    <t>1247-1-110</t>
  </si>
  <si>
    <t xml:space="preserve">      3 Crear una web desde cero, paso a paso con joomlai 2a. edición actualizada</t>
  </si>
  <si>
    <t>1247-1-111</t>
  </si>
  <si>
    <t xml:space="preserve">      3 Criptografía, protección de datos y aplicaciones. Una guía para estudiantes y profesionales</t>
  </si>
  <si>
    <t>1247-1-112</t>
  </si>
  <si>
    <t xml:space="preserve">      3 Desarrollo de aplicaciones con swift</t>
  </si>
  <si>
    <t>1247-1-113</t>
  </si>
  <si>
    <t xml:space="preserve">      3 Desarrollo de aplicaciones mediante E+C172L framework de spring</t>
  </si>
  <si>
    <t>1247-1-114</t>
  </si>
  <si>
    <t xml:space="preserve">      3 Desarrollo de aplicaciones para android</t>
  </si>
  <si>
    <t>1247-1-115</t>
  </si>
  <si>
    <t xml:space="preserve">      3 Desarrollo de interfaces (grado superior)</t>
  </si>
  <si>
    <t>1247-1-116</t>
  </si>
  <si>
    <t xml:space="preserve">      3 Desarrollo global de software</t>
  </si>
  <si>
    <t>1247-1-117</t>
  </si>
  <si>
    <t xml:space="preserve">      3 Desarrollo web en entorno cliente</t>
  </si>
  <si>
    <t>1247-1-118</t>
  </si>
  <si>
    <t xml:space="preserve">      3 Desarrollo web en entorno servidor</t>
  </si>
  <si>
    <t>1247-1-119</t>
  </si>
  <si>
    <t xml:space="preserve">      3 Diseño de interfaces en aplicaciones móviles</t>
  </si>
  <si>
    <t>1247-1-120</t>
  </si>
  <si>
    <t xml:space="preserve">      3 Diseño de interfaces web</t>
  </si>
  <si>
    <t>1247-1-121</t>
  </si>
  <si>
    <t xml:space="preserve">      3 Diseño de redes telemáticas (C.P.)</t>
  </si>
  <si>
    <t>1247-1-122</t>
  </si>
  <si>
    <t xml:space="preserve">      3 Diseño de videojuegos 2a. edición</t>
  </si>
  <si>
    <t>1247-1-123</t>
  </si>
  <si>
    <t xml:space="preserve">      3 Diseño mecánico con solidworls 2015</t>
  </si>
  <si>
    <t>1247-1-124</t>
  </si>
  <si>
    <t xml:space="preserve">      3 Diseño y construcción de algoritmos</t>
  </si>
  <si>
    <t>1247-1-125</t>
  </si>
  <si>
    <t xml:space="preserve">      3 Diseño y creación de páginas web, compi_web</t>
  </si>
  <si>
    <t>1247-1-126</t>
  </si>
  <si>
    <t xml:space="preserve">      3 Domine word press. Manual práctico</t>
  </si>
  <si>
    <t>1247-1-127</t>
  </si>
  <si>
    <t xml:space="preserve">      3 Domótica.  Gestión de la energía y gestión técnica de edificios</t>
  </si>
  <si>
    <t>1247-1-128</t>
  </si>
  <si>
    <t xml:space="preserve">      3 Dreamweaver 8 desarrollo de páginas web</t>
  </si>
  <si>
    <t>1247-1-129</t>
  </si>
  <si>
    <t xml:space="preserve">      3 Dreamweaver CS6. Básico</t>
  </si>
  <si>
    <t>1247-1-130</t>
  </si>
  <si>
    <t xml:space="preserve">      3 Elige tu CMS, wordpress moodle prestashop y más</t>
  </si>
  <si>
    <t>1247-1-131</t>
  </si>
  <si>
    <t xml:space="preserve">      3 Entornos de dasarrollo</t>
  </si>
  <si>
    <t>1247-1-132</t>
  </si>
  <si>
    <t xml:space="preserve">      3 excel 2007 avanzado</t>
  </si>
  <si>
    <t>1247-1-133</t>
  </si>
  <si>
    <t xml:space="preserve">      3 excel 2010 básico</t>
  </si>
  <si>
    <t>1247-1-134</t>
  </si>
  <si>
    <t xml:space="preserve">      3 Excel 2013 avanzado</t>
  </si>
  <si>
    <t>1247-1-135</t>
  </si>
  <si>
    <t xml:space="preserve">      3 Excel 2013 manual básico</t>
  </si>
  <si>
    <t>1247-1-136</t>
  </si>
  <si>
    <t xml:space="preserve">      3 Excel 2016 paso a paso 2a. edición actualizada</t>
  </si>
  <si>
    <t>1247-1-137</t>
  </si>
  <si>
    <t xml:space="preserve">      3 Flash CS5 guía de campo</t>
  </si>
  <si>
    <t>1247-1-138</t>
  </si>
  <si>
    <t xml:space="preserve">      3 Flash CS6 básico</t>
  </si>
  <si>
    <t>1247-1-139</t>
  </si>
  <si>
    <t xml:space="preserve">      3 Fundamentos de la prospectiva en sistemas de información</t>
  </si>
  <si>
    <t>1247-1-140</t>
  </si>
  <si>
    <t xml:space="preserve">      3 Fundamentos de robótica y mecatrónica con matlab y simulink</t>
  </si>
  <si>
    <t>1247-1-141</t>
  </si>
  <si>
    <t xml:space="preserve">      3 Gestión de base de datos 2a. edición</t>
  </si>
  <si>
    <t>1247-1-142</t>
  </si>
  <si>
    <t xml:space="preserve">      3 Gestión de bases de daros manual práctico</t>
  </si>
  <si>
    <t>1247-1-143</t>
  </si>
  <si>
    <t xml:space="preserve">      3 Gestión de servicios en el sistema informático</t>
  </si>
  <si>
    <t>1247-1-144</t>
  </si>
  <si>
    <t>1247-1-145</t>
  </si>
  <si>
    <t xml:space="preserve">      3 Grabación de datos MF0983_1</t>
  </si>
  <si>
    <t>1247-1-146</t>
  </si>
  <si>
    <t xml:space="preserve">      3 Guía de campo autocad 2010</t>
  </si>
  <si>
    <t>1247-1-147</t>
  </si>
  <si>
    <t xml:space="preserve">      3 Guía de campo de combustión 2008</t>
  </si>
  <si>
    <t>1247-1-148</t>
  </si>
  <si>
    <t xml:space="preserve">      3 Guía de campo de excel 2010</t>
  </si>
  <si>
    <t>1247-1-149</t>
  </si>
  <si>
    <t xml:space="preserve">      3 Guía de campo de flash C54</t>
  </si>
  <si>
    <t>1247-1-150</t>
  </si>
  <si>
    <t xml:space="preserve">      3 Guía de campo de flash C55</t>
  </si>
  <si>
    <t>1247-1-151</t>
  </si>
  <si>
    <t xml:space="preserve">      3 Guía de campo de microsoft windows 7</t>
  </si>
  <si>
    <t>1247-1-152</t>
  </si>
  <si>
    <t xml:space="preserve">      3 Guía de campo de microsoft windows 8</t>
  </si>
  <si>
    <t>1247-1-153</t>
  </si>
  <si>
    <t xml:space="preserve">      3 Guía de campo de outlook 2010</t>
  </si>
  <si>
    <t>1247-1-154</t>
  </si>
  <si>
    <t xml:space="preserve">      3 Guía de campo de fotoshop C55</t>
  </si>
  <si>
    <t>1247-1-155</t>
  </si>
  <si>
    <t xml:space="preserve">      3 Guía de campo de fotoshop C56</t>
  </si>
  <si>
    <t>1247-1-156</t>
  </si>
  <si>
    <t xml:space="preserve">      3 Guía de campo de powerpoint 2010</t>
  </si>
  <si>
    <t>1247-1-157</t>
  </si>
  <si>
    <t xml:space="preserve">      3 Guía de campo publisher 2007</t>
  </si>
  <si>
    <t>1247-1-158</t>
  </si>
  <si>
    <t xml:space="preserve">      3 Guía de campo quarkxpress 8</t>
  </si>
  <si>
    <t>1247-1-159</t>
  </si>
  <si>
    <t xml:space="preserve">      3 Guía de campo word 2010</t>
  </si>
  <si>
    <t>1247-1-160</t>
  </si>
  <si>
    <t xml:space="preserve">      3 Hacking con ingeniería social. Técnicas para hackear humanos</t>
  </si>
  <si>
    <t>1247-1-161</t>
  </si>
  <si>
    <t xml:space="preserve">      3 Hacking práctico de redes wifi y radiofrecuencia</t>
  </si>
  <si>
    <t>1247-1-162</t>
  </si>
  <si>
    <t xml:space="preserve">      3 Hacking práctico en internet y redes de oredenadores</t>
  </si>
  <si>
    <t>1247-1-163</t>
  </si>
  <si>
    <t xml:space="preserve">      3 Hibernate, persistencia de objetos en JEE</t>
  </si>
  <si>
    <t>1247-1-164</t>
  </si>
  <si>
    <t xml:space="preserve">      3 HTML5, C553 y jquery. Curso práctico</t>
  </si>
  <si>
    <t>1247-1-165</t>
  </si>
  <si>
    <t xml:space="preserve">      3 Ilustrator C55 básico</t>
  </si>
  <si>
    <t>1247-1-166</t>
  </si>
  <si>
    <t xml:space="preserve">      3 Implantación de sistemas operativos</t>
  </si>
  <si>
    <t>1247-1-167</t>
  </si>
  <si>
    <t xml:space="preserve">      3 Implementación de elementos de la red local</t>
  </si>
  <si>
    <t>1247-1-168</t>
  </si>
  <si>
    <t xml:space="preserve">      3 Informática básica para mayores, 2 Ed.</t>
  </si>
  <si>
    <t>1247-1-169</t>
  </si>
  <si>
    <t xml:space="preserve">      3 Informática e internet prácticas para novatos. El método del botón derecho</t>
  </si>
  <si>
    <t>1247-1-170</t>
  </si>
  <si>
    <t xml:space="preserve">      3 Informática para la gestión y administración. Básico</t>
  </si>
  <si>
    <t>1247-1-171</t>
  </si>
  <si>
    <t xml:space="preserve">      3 Inserción laboral, sensibilización medioambiental y en la igualdad de género 2a. edición (FCOO03)</t>
  </si>
  <si>
    <t>1247-1-172</t>
  </si>
  <si>
    <t xml:space="preserve">      3 Instala, administra, securiza y virtualiza entornos linux 2a. edición</t>
  </si>
  <si>
    <t>1247-1-173</t>
  </si>
  <si>
    <t xml:space="preserve">      3 Instalación de redes locales, manual práctico</t>
  </si>
  <si>
    <t>1247-1-174</t>
  </si>
  <si>
    <t xml:space="preserve">      3 Instalación y configuración de aplicaciones informáticas. Manual práctico</t>
  </si>
  <si>
    <t>1247-1-175</t>
  </si>
  <si>
    <t xml:space="preserve">      3 Instalación y configuración de sistemas operativos</t>
  </si>
  <si>
    <t>1247-1-176</t>
  </si>
  <si>
    <t xml:space="preserve">      Integración de componentes software en páginas web (C.P.)</t>
  </si>
  <si>
    <t>1247-1-177</t>
  </si>
  <si>
    <t xml:space="preserve">      3 Interconexión de redes privadas y públicas MF0956_2 vertificados de profesionalidad</t>
  </si>
  <si>
    <t>1247-1-178</t>
  </si>
  <si>
    <t xml:space="preserve">      3 Introducción a la informática</t>
  </si>
  <si>
    <t>1247-1-179</t>
  </si>
  <si>
    <t xml:space="preserve">      3 Introducción a la ingeniería, guía académica</t>
  </si>
  <si>
    <t>1247-1-180</t>
  </si>
  <si>
    <t xml:space="preserve">      3 Investigación forense de dispositivos móviles android</t>
  </si>
  <si>
    <t>1247-1-181</t>
  </si>
  <si>
    <t xml:space="preserve">      3 Java 2 básico compi_web</t>
  </si>
  <si>
    <t>1247-1-182</t>
  </si>
  <si>
    <t xml:space="preserve">      3 La vía inteligente nuevos servicios para las ciudades digitales</t>
  </si>
  <si>
    <t>1247-1-183</t>
  </si>
  <si>
    <t xml:space="preserve">      3 Las macros en access 2010</t>
  </si>
  <si>
    <t>1247-1-184</t>
  </si>
  <si>
    <t xml:space="preserve">      3 Lenguaje de marcar y sistemas de gestión de información</t>
  </si>
  <si>
    <t>1247-1-185</t>
  </si>
  <si>
    <t xml:space="preserve">      3 Lync server 2013 standard edition</t>
  </si>
  <si>
    <t>1247-1-186</t>
  </si>
  <si>
    <t xml:space="preserve">      3 Mantenimiento de la seguridad en sistemas informáticos manual práctico</t>
  </si>
  <si>
    <t>1247-1-187</t>
  </si>
  <si>
    <t xml:space="preserve">      3 Mantenimiento de sistemas informáticos</t>
  </si>
  <si>
    <t>1247-1-188</t>
  </si>
  <si>
    <t xml:space="preserve">      3 Manual de un ciso (chief, information, security, officer)</t>
  </si>
  <si>
    <t>1247-1-189</t>
  </si>
  <si>
    <t xml:space="preserve">      3 Métodos de investigación en ingeniería del software</t>
  </si>
  <si>
    <t>1247-1-190</t>
  </si>
  <si>
    <t xml:space="preserve">      3 Microsoft windows 8. Guía de usuario</t>
  </si>
  <si>
    <t>1247-1-191</t>
  </si>
  <si>
    <t xml:space="preserve">      3 Microsoft windows powershell</t>
  </si>
  <si>
    <t>1247-1-192</t>
  </si>
  <si>
    <t xml:space="preserve">      3 Microsoft windows server 2012. Instalación y configuración básica,</t>
  </si>
  <si>
    <t>1247-1-193</t>
  </si>
  <si>
    <t xml:space="preserve">      3 Microsoft windows server 2016. Redes y active directory</t>
  </si>
  <si>
    <t>1247-1-194</t>
  </si>
  <si>
    <t xml:space="preserve">      3 Montaje de componentes informáticos</t>
  </si>
  <si>
    <t>1247-1-195</t>
  </si>
  <si>
    <t xml:space="preserve">      3 Montaje de equipos informáticos. manual práctico</t>
  </si>
  <si>
    <t>1247-1-196</t>
  </si>
  <si>
    <t xml:space="preserve">      3 Navegar en internet: adobe dreamweaver cs6</t>
  </si>
  <si>
    <t>1247-1-197</t>
  </si>
  <si>
    <t xml:space="preserve">      3 Office 2016 curso práctico</t>
  </si>
  <si>
    <t>1247-1-198</t>
  </si>
  <si>
    <t xml:space="preserve">      3 Operaciones auxiliares de montaje de componentes informáticos. 2ª edición mf1207_1</t>
  </si>
  <si>
    <t>1247-1-199</t>
  </si>
  <si>
    <t xml:space="preserve">      3 Paso a paso con excel 2013, explicaciones sencillas con solucionario</t>
  </si>
  <si>
    <t>1247-1-200</t>
  </si>
  <si>
    <t xml:space="preserve">      3 Photoshop cs5, básico</t>
  </si>
  <si>
    <t>1247-1-201</t>
  </si>
  <si>
    <t xml:space="preserve">      3 Photoshop cs5. Curso avanzado</t>
  </si>
  <si>
    <t>1247-1-202</t>
  </si>
  <si>
    <t xml:space="preserve">      3 Photoshop cs6, guía de campo</t>
  </si>
  <si>
    <t>1247-1-203</t>
  </si>
  <si>
    <t xml:space="preserve">      3 Powerpoint 2007. Básico</t>
  </si>
  <si>
    <t>1247-1-204</t>
  </si>
  <si>
    <t xml:space="preserve">      3 Powerpoint 2010. Básico</t>
  </si>
  <si>
    <t>1247-1-205</t>
  </si>
  <si>
    <t xml:space="preserve">      3 Privacidad y ocultación de información digital esteganografía,protegiendo y atacando redes informáticas</t>
  </si>
  <si>
    <t>1247-1-206</t>
  </si>
  <si>
    <t xml:space="preserve">      3 Procesos productivos</t>
  </si>
  <si>
    <t>1247-1-207</t>
  </si>
  <si>
    <t xml:space="preserve">      3 Programación</t>
  </si>
  <si>
    <t>1247-1-208</t>
  </si>
  <si>
    <t xml:space="preserve">      3 Programación de bases de datos relacionales. Mf0226_certificados de profesionalidad</t>
  </si>
  <si>
    <t>1247-1-209</t>
  </si>
  <si>
    <t xml:space="preserve">      3 Programación de objetos en java</t>
  </si>
  <si>
    <t>1247-1-210</t>
  </si>
  <si>
    <t xml:space="preserve">      3 Programación de servicios y procesos. Cfgs</t>
  </si>
  <si>
    <t>1247-1-211</t>
  </si>
  <si>
    <t xml:space="preserve">      3 Programación en lenguajes estructurados</t>
  </si>
  <si>
    <t>1247-1-212</t>
  </si>
  <si>
    <t xml:space="preserve">      3 Programación multimedia y dispositivos móviles</t>
  </si>
  <si>
    <t>1247-1-213</t>
  </si>
  <si>
    <t xml:space="preserve">      3 Programación orientada a objetos mf0227_3</t>
  </si>
  <si>
    <t>1247-1-214</t>
  </si>
  <si>
    <t xml:space="preserve">      3 Programación shell. Aprende a programar con más de 200 ejercicios resueltos</t>
  </si>
  <si>
    <t>1247-1-215</t>
  </si>
  <si>
    <t xml:space="preserve">      3 Programación visual basic con excel 2010</t>
  </si>
  <si>
    <t>1247-1-216</t>
  </si>
  <si>
    <t xml:space="preserve">      3 Programación web en el entorno al servidor.mf0491_3.certificados de profesionalidad</t>
  </si>
  <si>
    <t>1247-1-217</t>
  </si>
  <si>
    <t xml:space="preserve">      3 Programación web en el entorno cliente.mf0491_3.certificados de profesionalidad</t>
  </si>
  <si>
    <t>1247-1-218</t>
  </si>
  <si>
    <t xml:space="preserve">      3 Programación, teoría y aplicaciones</t>
  </si>
  <si>
    <t>1247-1-219</t>
  </si>
  <si>
    <t xml:space="preserve">      3 Protección de datos y seguridad de la información</t>
  </si>
  <si>
    <t>1247-1-220</t>
  </si>
  <si>
    <t xml:space="preserve">      3 Proyectos con robots lego</t>
  </si>
  <si>
    <t>1247-1-221</t>
  </si>
  <si>
    <t xml:space="preserve">      3 Psicotrading, gestión emocional del inversor</t>
  </si>
  <si>
    <t>1247-1-222</t>
  </si>
  <si>
    <t xml:space="preserve">      3 Python. Paso a paso</t>
  </si>
  <si>
    <t>1247-1-223</t>
  </si>
  <si>
    <t xml:space="preserve">      3 Repare, configure y amplie su pc</t>
  </si>
  <si>
    <t>1247-1-224</t>
  </si>
  <si>
    <t xml:space="preserve">      3 Robótica educativa</t>
  </si>
  <si>
    <t>1247-1-225</t>
  </si>
  <si>
    <t xml:space="preserve">      3 Robótica educativa, prácticas y actividades</t>
  </si>
  <si>
    <t>1247-1-226</t>
  </si>
  <si>
    <t xml:space="preserve">      3 Robótica y domótica básica con arduino</t>
  </si>
  <si>
    <t>1247-1-227</t>
  </si>
  <si>
    <t xml:space="preserve">      3 Sakai</t>
  </si>
  <si>
    <t>1247-1-228</t>
  </si>
  <si>
    <t xml:space="preserve">      3 Seguridad digital e informática. 40 casos prácticos</t>
  </si>
  <si>
    <t>1247-1-229</t>
  </si>
  <si>
    <t xml:space="preserve">      3 Seguridad en equipos informáticos</t>
  </si>
  <si>
    <t>1247-1-230</t>
  </si>
  <si>
    <t xml:space="preserve">      3 Seguridad en sistemas operativos, windows y gnu/linux</t>
  </si>
  <si>
    <t>1247-1-231</t>
  </si>
  <si>
    <t xml:space="preserve">      3 Seguridad informática, compl.web</t>
  </si>
  <si>
    <t>1247-1-232</t>
  </si>
  <si>
    <t xml:space="preserve">      3 Seguridad informática. Básico</t>
  </si>
  <si>
    <t>1247-1-233</t>
  </si>
  <si>
    <t xml:space="preserve">      3 Seguridad perimetral, monitorización y ataques en redes</t>
  </si>
  <si>
    <t>1247-1-234</t>
  </si>
  <si>
    <t xml:space="preserve">      3 Seguridad y alta disponibilidad</t>
  </si>
  <si>
    <t>1247-1-235</t>
  </si>
  <si>
    <t xml:space="preserve">      3 Sistemas digitales, principios, análisis y diseño</t>
  </si>
  <si>
    <t>1247-1-236</t>
  </si>
  <si>
    <t xml:space="preserve">      3 Sistemas informáticos y redes locales</t>
  </si>
  <si>
    <t>1247-1-237</t>
  </si>
  <si>
    <t xml:space="preserve">      3 Sistemas operativos en red</t>
  </si>
  <si>
    <t>1247-1-238</t>
  </si>
  <si>
    <t xml:space="preserve">      3 Sistemas operativos monopuesto. 2ª edición</t>
  </si>
  <si>
    <t>1247-1-239</t>
  </si>
  <si>
    <t xml:space="preserve">      3 Sistemas operativos y aplicaciones informáticas (c.p.)</t>
  </si>
  <si>
    <t>1247-1-240</t>
  </si>
  <si>
    <t xml:space="preserve">      3 Software ofimático de productividad en la nube</t>
  </si>
  <si>
    <t>1247-1-241</t>
  </si>
  <si>
    <t xml:space="preserve">      3 Struts, compl.web</t>
  </si>
  <si>
    <t>1247-1-242</t>
  </si>
  <si>
    <t xml:space="preserve">      3 Técnicas combinatorias y de mutación para testing de si</t>
  </si>
  <si>
    <t>1247-1-243</t>
  </si>
  <si>
    <t xml:space="preserve">      3 Teoría, diseño e implementación de compiladores de lenguajes</t>
  </si>
  <si>
    <t>1247-1-244</t>
  </si>
  <si>
    <t xml:space="preserve">      3 Tratamiento informático de la información</t>
  </si>
  <si>
    <t>1247-1-245</t>
  </si>
  <si>
    <t xml:space="preserve">      3 Ubuntu linux</t>
  </si>
  <si>
    <t>1247-1-246</t>
  </si>
  <si>
    <t xml:space="preserve">      3 Uml. Aplicaciones en java y c++</t>
  </si>
  <si>
    <t>1247-1-247</t>
  </si>
  <si>
    <t xml:space="preserve">      3 Visión artificial: rasgos descriptores para el reconocimiento de objetos</t>
  </si>
  <si>
    <t>1247-1-248</t>
  </si>
  <si>
    <t xml:space="preserve">      3 Visual basic, compl.web</t>
  </si>
  <si>
    <t>1247-1-249</t>
  </si>
  <si>
    <t xml:space="preserve">      3 Windows server 2008</t>
  </si>
  <si>
    <t>1247-1-250</t>
  </si>
  <si>
    <t xml:space="preserve">      3 Windows vista. Básico</t>
  </si>
  <si>
    <t>1247-1-251</t>
  </si>
  <si>
    <t xml:space="preserve">      3 El empaque. Factores para el diseño de empaques</t>
  </si>
  <si>
    <t>1247-1-252</t>
  </si>
  <si>
    <t xml:space="preserve">      3 Automatización electroneumática</t>
  </si>
  <si>
    <t>1247-1-253</t>
  </si>
  <si>
    <t xml:space="preserve">      3 Conceptos básicos de estructuras resistentes</t>
  </si>
  <si>
    <t>1247-1-254</t>
  </si>
  <si>
    <t xml:space="preserve">      3 Estrategia de articulación urbana</t>
  </si>
  <si>
    <t>1247-1-255</t>
  </si>
  <si>
    <t xml:space="preserve">      3 Fabricación mecánica. Manual práctico</t>
  </si>
  <si>
    <t>1247-1-256</t>
  </si>
  <si>
    <t xml:space="preserve">      3 Física mécanica, nivelación para estudiantes universitarios</t>
  </si>
  <si>
    <t>1247-1-257</t>
  </si>
  <si>
    <t xml:space="preserve">      3 Hidráulica</t>
  </si>
  <si>
    <t>1247-1-258</t>
  </si>
  <si>
    <t xml:space="preserve">      3 Manual práctico de soldadura. Básico</t>
  </si>
  <si>
    <t>1247-1-259</t>
  </si>
  <si>
    <t xml:space="preserve">      3 Montaje mecánico. Manual práctico</t>
  </si>
  <si>
    <t>1247-1-260</t>
  </si>
  <si>
    <t xml:space="preserve">      3 Pequeñas centrales hidroeléctricas</t>
  </si>
  <si>
    <t>1247-1-261</t>
  </si>
  <si>
    <t xml:space="preserve">      3 Ventilación industrial</t>
  </si>
  <si>
    <t>1247-1-262</t>
  </si>
  <si>
    <t xml:space="preserve">      3 Aplicaciones informáticas de bases de datos relacionales</t>
  </si>
  <si>
    <t>1247-1-263</t>
  </si>
  <si>
    <t xml:space="preserve">      3 Aplicaciones informáticas de hojas de cálculo</t>
  </si>
  <si>
    <t>1247-1-264</t>
  </si>
  <si>
    <t xml:space="preserve">      3 Aplicaciones informáticas de tratamiento de textos</t>
  </si>
  <si>
    <t>1247-1-265</t>
  </si>
  <si>
    <t xml:space="preserve">      3 Aplicaciones informáticas para presentaciones. Gráficas de información</t>
  </si>
  <si>
    <t>1247-1-266</t>
  </si>
  <si>
    <t xml:space="preserve">      3 Cálculo numérico</t>
  </si>
  <si>
    <t>1247-1-267</t>
  </si>
  <si>
    <t xml:space="preserve">      3 Ciencia y tecnología. Nivel ii. Cultura general</t>
  </si>
  <si>
    <t>1247-1-268</t>
  </si>
  <si>
    <t xml:space="preserve">      3 Conoce excel 2010</t>
  </si>
  <si>
    <t>1247-1-269</t>
  </si>
  <si>
    <t xml:space="preserve">      3 Dirección de operaciones. Casos prácticos y recursos didácticos</t>
  </si>
  <si>
    <t>1247-1-270</t>
  </si>
  <si>
    <t xml:space="preserve">      3 Electromecánica de vehículos. Circuitos electrotécnicos básicos</t>
  </si>
  <si>
    <t>1247-1-271</t>
  </si>
  <si>
    <t xml:space="preserve">      3 Introducción a la soldadura eléctrica</t>
  </si>
  <si>
    <t>1247-1-272</t>
  </si>
  <si>
    <t xml:space="preserve">      3 Cálculo integral</t>
  </si>
  <si>
    <t>1247-1-273</t>
  </si>
  <si>
    <t xml:space="preserve">      3 Cálculo integral.técnicas de integración</t>
  </si>
  <si>
    <t>1247-1-274</t>
  </si>
  <si>
    <t xml:space="preserve">      3 Cálculo simbólico y gráfico con maple</t>
  </si>
  <si>
    <t>1247-1-275</t>
  </si>
  <si>
    <t>1247-1-276</t>
  </si>
  <si>
    <t xml:space="preserve">      3 Estadística actuarial</t>
  </si>
  <si>
    <t>1247-1-277</t>
  </si>
  <si>
    <t xml:space="preserve">      3 Estadística básica. Introducción a la estadística con r.</t>
  </si>
  <si>
    <t>1247-1-278</t>
  </si>
  <si>
    <t xml:space="preserve">      3 Estadística del turismo, una manera de interpretarlo</t>
  </si>
  <si>
    <t>1247-1-279</t>
  </si>
  <si>
    <t xml:space="preserve">      3 Canales de distribución logístico-comerciales</t>
  </si>
  <si>
    <t>1247-1-280</t>
  </si>
  <si>
    <t xml:space="preserve">      3 Operaciones de fabricación</t>
  </si>
  <si>
    <t>1247-1-281</t>
  </si>
  <si>
    <t xml:space="preserve">      3 Operaciones de montaje</t>
  </si>
  <si>
    <t>1247-1-282</t>
  </si>
  <si>
    <t xml:space="preserve">      3 Plateas de hormigón armado, modelos de cálculo y aspectos constructivos</t>
  </si>
  <si>
    <t>1247-1-283</t>
  </si>
  <si>
    <t xml:space="preserve">      3 Recursos para el diseño de estructuras resistentes.hormigón armado tomo III</t>
  </si>
  <si>
    <t>1247-1-284</t>
  </si>
  <si>
    <t xml:space="preserve">      3 Reflexiones sobre el diseño industrial contemporáneo, el ser de los objetos, una visión multidisciplinar</t>
  </si>
  <si>
    <t>1247-1-285</t>
  </si>
  <si>
    <t xml:space="preserve">      3 Resistencia de materiales</t>
  </si>
  <si>
    <t>1247-1-286</t>
  </si>
  <si>
    <t xml:space="preserve">      3 Administración, fundamentos</t>
  </si>
  <si>
    <t>1247-1-287</t>
  </si>
  <si>
    <t xml:space="preserve">      3 Gestión de calidad en empresas tecnológicas de tqm a itil</t>
  </si>
  <si>
    <t>1247-1-288</t>
  </si>
  <si>
    <t xml:space="preserve">      3 Gestión de la calidad en empresas tecnológicas de tqm a itil</t>
  </si>
  <si>
    <t>1247-1-289</t>
  </si>
  <si>
    <t xml:space="preserve">      3 Gestión de la producción</t>
  </si>
  <si>
    <t>1247-1-290</t>
  </si>
  <si>
    <t xml:space="preserve">      3 Gestión informática de la empresa</t>
  </si>
  <si>
    <t>1247-1-291</t>
  </si>
  <si>
    <t xml:space="preserve">      3 Herramientas para la calidad total</t>
  </si>
  <si>
    <t>1247-1-292</t>
  </si>
  <si>
    <t xml:space="preserve">      3 Indicadores y tableros de control de proyectos</t>
  </si>
  <si>
    <t>1247-1-293</t>
  </si>
  <si>
    <t xml:space="preserve">      3 Planeación estratégica, fundamentos y casos</t>
  </si>
  <si>
    <t>1247-1-294</t>
  </si>
  <si>
    <t xml:space="preserve">      3 Planificación estratégica en organizaciones no lucrativas</t>
  </si>
  <si>
    <t>1247-1-295</t>
  </si>
  <si>
    <t xml:space="preserve">      3 Psicología empresarial y comunicación</t>
  </si>
  <si>
    <t>1247-1-296</t>
  </si>
  <si>
    <t xml:space="preserve">      3 Sistemas de calidad, implementación de diferentes sistemas en la organización</t>
  </si>
  <si>
    <t>1247-1-297</t>
  </si>
  <si>
    <t xml:space="preserve">      3 Sistemas de control de gestión</t>
  </si>
  <si>
    <t>1247-1-298</t>
  </si>
  <si>
    <t xml:space="preserve">      3 Técnicas básicas administrativas</t>
  </si>
  <si>
    <t>1247-1-299</t>
  </si>
  <si>
    <t xml:space="preserve">      3 Estructuras de las aeronaves. Módulos 11 y 12</t>
  </si>
  <si>
    <t>1247-1-300</t>
  </si>
  <si>
    <t xml:space="preserve">      3 Circuitos de fluidos. Suspensión y dirección</t>
  </si>
  <si>
    <t>1247-1-301</t>
  </si>
  <si>
    <t xml:space="preserve">      3 Circuitos eléctricos auxiliares del vehículo</t>
  </si>
  <si>
    <t>1247-1-302</t>
  </si>
  <si>
    <t xml:space="preserve">      3 Emv. Circuitos eléctricos auxiliares (nuevo)</t>
  </si>
  <si>
    <t>1247-1-303</t>
  </si>
  <si>
    <t xml:space="preserve">      3 Electricidad del vehículo</t>
  </si>
  <si>
    <t>1247-1-304</t>
  </si>
  <si>
    <t xml:space="preserve">      3 Electricidad en los aviones</t>
  </si>
  <si>
    <t>1247-1-305</t>
  </si>
  <si>
    <t xml:space="preserve">      3 Electromecánica de vehículos. Motores</t>
  </si>
  <si>
    <t>1247-1-306</t>
  </si>
  <si>
    <t xml:space="preserve">      3 Electrotecnia</t>
  </si>
  <si>
    <t>1247-1-307</t>
  </si>
  <si>
    <t xml:space="preserve">      3 Módulo 4. Fundamentos de electrónica</t>
  </si>
  <si>
    <t>1247-1-308</t>
  </si>
  <si>
    <t xml:space="preserve">      3 Sistema operativo, búsqueda de información: internet/intranet y correo elec</t>
  </si>
  <si>
    <t>1247-1-309</t>
  </si>
  <si>
    <t xml:space="preserve">      3 Soldadura con electrodos revestidos de chapas y perfiles de acero carbono con el</t>
  </si>
  <si>
    <t>1247-1-310</t>
  </si>
  <si>
    <t xml:space="preserve">      3 Soldadura con electrodos revestidos de estructuras de acero carbono, inoxidables</t>
  </si>
  <si>
    <t>1247-1-311</t>
  </si>
  <si>
    <t xml:space="preserve">      3 Soldadura con electrodosrevestidos de chapas y perfiles de acero carbono con ele</t>
  </si>
  <si>
    <t>1247-1-312</t>
  </si>
  <si>
    <t xml:space="preserve">      3 Administracion proceso administrativo clave del exito empres</t>
  </si>
  <si>
    <t>1247-1-313</t>
  </si>
  <si>
    <t xml:space="preserve">      3 Analisis de problemas y toma de decisiones</t>
  </si>
  <si>
    <t>1247-1-314</t>
  </si>
  <si>
    <t xml:space="preserve">      3 Informatica 1, 1/e (dgb)</t>
  </si>
  <si>
    <t>1247-1-315</t>
  </si>
  <si>
    <t xml:space="preserve">      3 Informatica 2</t>
  </si>
  <si>
    <t>1247-1-316</t>
  </si>
  <si>
    <t xml:space="preserve">      3 Informatica 2. Competencias+aprendizaje+vida</t>
  </si>
  <si>
    <t>1247-1-317</t>
  </si>
  <si>
    <t xml:space="preserve">      3 Matematicas 4. Funciones</t>
  </si>
  <si>
    <t>1247-1-318</t>
  </si>
  <si>
    <t xml:space="preserve">      3 Matematicas 5, competencias, aprendizaje y vida</t>
  </si>
  <si>
    <t>1247-1-319</t>
  </si>
  <si>
    <t xml:space="preserve">      3 Matematicas 6. Calculo integral enfoque por competencias</t>
  </si>
  <si>
    <t>1247-1-320</t>
  </si>
  <si>
    <t xml:space="preserve">      3 Metodos de investigacion</t>
  </si>
  <si>
    <t>1247-1-321</t>
  </si>
  <si>
    <t xml:space="preserve">      3 Probabilidad y estadistica</t>
  </si>
  <si>
    <t>1247-1-322</t>
  </si>
  <si>
    <t xml:space="preserve">      3 Tecnologias de la informacion y la comunicacion</t>
  </si>
  <si>
    <t>1247-1-323</t>
  </si>
  <si>
    <t xml:space="preserve">      3 Administracion</t>
  </si>
  <si>
    <t>1247-1-324</t>
  </si>
  <si>
    <t xml:space="preserve">      3 Ciencia de la sustentabilidad y sus disciplinas</t>
  </si>
  <si>
    <t>1247-1-325</t>
  </si>
  <si>
    <t xml:space="preserve">      3 Desarrollo de dibujos mecanicos</t>
  </si>
  <si>
    <t>1247-1-326</t>
  </si>
  <si>
    <t xml:space="preserve">      3 Desarrollo de habilidades directivas</t>
  </si>
  <si>
    <t>1247-1-327</t>
  </si>
  <si>
    <t xml:space="preserve">      3 Fundamentos de investigacion</t>
  </si>
  <si>
    <t>1247-1-328</t>
  </si>
  <si>
    <t xml:space="preserve">      3 Ingenieria mecanica estatica</t>
  </si>
  <si>
    <t>1247-1-329</t>
  </si>
  <si>
    <t xml:space="preserve">      3 Manejo del proceso administrativo</t>
  </si>
  <si>
    <t>1247-1-330</t>
  </si>
  <si>
    <t xml:space="preserve">      3 Metodologia de la investigacion con cd</t>
  </si>
  <si>
    <t>1247-1-331</t>
  </si>
  <si>
    <t xml:space="preserve">      3 Matematicas v</t>
  </si>
  <si>
    <t>1247-1-332</t>
  </si>
  <si>
    <t xml:space="preserve">      3 Probabilidad y estadistica enfoque por competencias</t>
  </si>
  <si>
    <t>1247-1-333</t>
  </si>
  <si>
    <t xml:space="preserve">      3 Metodologia de la investigacion</t>
  </si>
  <si>
    <t>1247-1-334</t>
  </si>
  <si>
    <t xml:space="preserve">      3 Matematicas probabilidad y estadistica</t>
  </si>
  <si>
    <t>1247-1-335</t>
  </si>
  <si>
    <t xml:space="preserve">      3 Consolidacion de estados financieros contabilidad avanzada p</t>
  </si>
  <si>
    <t>1247-1-336</t>
  </si>
  <si>
    <t xml:space="preserve">      3 Calculo diferencial e integral</t>
  </si>
  <si>
    <t>1247-1-337</t>
  </si>
  <si>
    <t xml:space="preserve">      3 Desarrollo sustentable una oportunidad para la vida</t>
  </si>
  <si>
    <t>1247-1-338</t>
  </si>
  <si>
    <t>1247-1-339</t>
  </si>
  <si>
    <t xml:space="preserve">      3 Introduccion a la computacion</t>
  </si>
  <si>
    <t>1247-1-340</t>
  </si>
  <si>
    <t xml:space="preserve">      3 Experimentos de electricidad basica</t>
  </si>
  <si>
    <t>1247-1-341</t>
  </si>
  <si>
    <t xml:space="preserve">      3 Fundamentos generales de programacion</t>
  </si>
  <si>
    <t>1247-1-342</t>
  </si>
  <si>
    <t>1247-1-343</t>
  </si>
  <si>
    <t xml:space="preserve">      3 Fundamentos de investigacion de operaciones</t>
  </si>
  <si>
    <t>1247-1-344</t>
  </si>
  <si>
    <t xml:space="preserve">      3 Matematicas 2. Calculo integral</t>
  </si>
  <si>
    <t>1247-1-345</t>
  </si>
  <si>
    <t xml:space="preserve">      3 Calculo de varias variables</t>
  </si>
  <si>
    <t>1247-1-346</t>
  </si>
  <si>
    <t xml:space="preserve">      3 Diseno de algoritmos y su codificacion en lenguaje c con cd</t>
  </si>
  <si>
    <t>1247-1-347</t>
  </si>
  <si>
    <t xml:space="preserve">      3 Estatica</t>
  </si>
  <si>
    <t>1247-1-348</t>
  </si>
  <si>
    <t xml:space="preserve">      3 Analisis y diseno de experimentos</t>
  </si>
  <si>
    <t>1247-1-349</t>
  </si>
  <si>
    <t xml:space="preserve">      3 Preparacion y evaluacion de proyectos</t>
  </si>
  <si>
    <t>1247-1-350</t>
  </si>
  <si>
    <t xml:space="preserve">      3 Matematicas 3 calculo de varias variables</t>
  </si>
  <si>
    <t>1247-1-351</t>
  </si>
  <si>
    <t xml:space="preserve">      3 Matematicas 1</t>
  </si>
  <si>
    <t>1247-1-352</t>
  </si>
  <si>
    <t xml:space="preserve">      3 Dinamica</t>
  </si>
  <si>
    <t>1247-1-353</t>
  </si>
  <si>
    <t xml:space="preserve">      3 Senales y sistemas schaum</t>
  </si>
  <si>
    <t>1247-1-354</t>
  </si>
  <si>
    <t xml:space="preserve">      3 Ise numerical methd engineers</t>
  </si>
  <si>
    <t>1247-1-355</t>
  </si>
  <si>
    <t xml:space="preserve">      3 C/c++ curso de programación 4a edición</t>
  </si>
  <si>
    <t>1251-59101</t>
  </si>
  <si>
    <t xml:space="preserve">      SOFTWARE</t>
  </si>
  <si>
    <t>1254-1-59701</t>
  </si>
  <si>
    <t xml:space="preserve">      LICENCIAS INFORMATICAS E INTELECTUALES</t>
  </si>
  <si>
    <t>1231-58101</t>
  </si>
  <si>
    <t xml:space="preserve">      TERRENOS</t>
  </si>
  <si>
    <t>1233-58301</t>
  </si>
  <si>
    <t xml:space="preserve">      EDIFICIOS Y LOCALES 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</si>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</sst>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</numFmts>
  <fonts count="12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u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sz val="9"/>
      <color theme="1"/>
      <name val="Arial Narrow"/>
      <family val="2"/>
    </font>
    <font>
      <sz val="6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b/>
      <u/>
      <sz val="11"/>
      <color rgb="FF000000"/>
      <name val="Arial Narrow"/>
      <family val="2"/>
    </font>
    <font>
      <b/>
      <sz val="14"/>
      <color theme="1"/>
      <name val="Arial Narrow"/>
      <family val="2"/>
    </font>
    <font>
      <b/>
      <i/>
      <sz val="11"/>
      <color rgb="FF000000"/>
      <name val="Arial Narrow"/>
      <family val="2"/>
    </font>
    <font>
      <b/>
      <i/>
      <sz val="10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20"/>
      <color theme="1"/>
      <name val="Arial Narrow"/>
      <family val="2"/>
    </font>
    <font>
      <b/>
      <i/>
      <sz val="10"/>
      <name val="Arial Narrow"/>
      <family val="2"/>
    </font>
    <font>
      <b/>
      <sz val="24"/>
      <color theme="1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sz val="12"/>
      <color theme="0"/>
      <name val="Arial Narrow"/>
      <family val="2"/>
    </font>
    <font>
      <b/>
      <i/>
      <sz val="11"/>
      <color theme="1"/>
      <name val="Calibri"/>
      <family val="2"/>
      <scheme val="minor"/>
    </font>
    <font>
      <sz val="14"/>
      <color theme="0"/>
      <name val="Arial Narrow"/>
      <family val="2"/>
    </font>
    <font>
      <sz val="18"/>
      <color theme="0"/>
      <name val="Arial Narrow"/>
      <family val="2"/>
    </font>
    <font>
      <b/>
      <sz val="11"/>
      <color theme="0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4"/>
      <name val="Arial Narrow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b/>
      <i/>
      <sz val="7.5"/>
      <color theme="1"/>
      <name val="Arial Narrow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7.5"/>
      <color theme="1"/>
      <name val="Arial Narrow"/>
      <family val="2"/>
    </font>
    <font>
      <b/>
      <sz val="6"/>
      <color theme="1"/>
      <name val="Arial Narrow"/>
      <family val="2"/>
    </font>
    <font>
      <b/>
      <sz val="6.5"/>
      <color theme="1"/>
      <name val="Arial Narrow"/>
      <family val="2"/>
    </font>
    <font>
      <sz val="6.5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10"/>
      <color theme="1"/>
      <name val="Arial Narrow"/>
      <family val="2"/>
    </font>
    <font>
      <b/>
      <sz val="10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sz val="11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rgb="FFFFFF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"/>
      <name val="Arial"/>
      <family val="2"/>
    </font>
    <font>
      <sz val="10"/>
      <color theme="1"/>
      <name val="Verdana"/>
      <family val="2"/>
    </font>
    <font>
      <vertAlign val="superscript"/>
      <sz val="10"/>
      <color theme="1"/>
      <name val="Symbol"/>
      <family val="1"/>
      <charset val="2"/>
    </font>
    <font>
      <vertAlign val="superscript"/>
      <sz val="9"/>
      <color theme="1"/>
      <name val="Arial"/>
      <family val="2"/>
    </font>
    <font>
      <sz val="12"/>
      <color theme="1"/>
      <name val="Times New Roman"/>
      <family val="1"/>
    </font>
    <font>
      <b/>
      <sz val="9"/>
      <color rgb="FF000000"/>
      <name val="Arial"/>
      <family val="2"/>
    </font>
    <font>
      <i/>
      <sz val="6"/>
      <color theme="1"/>
      <name val="Arial"/>
      <family val="2"/>
    </font>
    <font>
      <sz val="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 Narrow"/>
      <family val="2"/>
    </font>
    <font>
      <sz val="16"/>
      <color theme="0"/>
      <name val="Arial Narrow"/>
      <family val="2"/>
    </font>
    <font>
      <sz val="6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08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570">
    <xf numFmtId="0" fontId="0" fillId="0" borderId="0" xfId="0"/>
    <xf numFmtId="0" fontId="1" fillId="0" borderId="8" xfId="0" applyFont="1" applyBorder="1"/>
    <xf numFmtId="0" fontId="1" fillId="0" borderId="9" xfId="0" applyFont="1" applyBorder="1"/>
    <xf numFmtId="0" fontId="5" fillId="0" borderId="0" xfId="0" applyFont="1"/>
    <xf numFmtId="0" fontId="6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3" fillId="0" borderId="5" xfId="0" applyFont="1" applyBorder="1"/>
    <xf numFmtId="0" fontId="3" fillId="0" borderId="0" xfId="0" applyFont="1" applyBorder="1" applyAlignment="1">
      <alignment vertical="justify"/>
    </xf>
    <xf numFmtId="0" fontId="1" fillId="0" borderId="7" xfId="0" applyFont="1" applyBorder="1"/>
    <xf numFmtId="0" fontId="3" fillId="0" borderId="8" xfId="0" applyFont="1" applyBorder="1" applyAlignment="1">
      <alignment vertical="justify"/>
    </xf>
    <xf numFmtId="0" fontId="5" fillId="0" borderId="0" xfId="0" applyFont="1" applyFill="1" applyBorder="1"/>
    <xf numFmtId="0" fontId="3" fillId="0" borderId="0" xfId="0" applyFont="1" applyBorder="1"/>
    <xf numFmtId="0" fontId="3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5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3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5" xfId="0" quotePrefix="1" applyFont="1" applyBorder="1"/>
    <xf numFmtId="0" fontId="1" fillId="0" borderId="0" xfId="0" applyFont="1" applyFill="1" applyBorder="1"/>
    <xf numFmtId="0" fontId="2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1" fillId="0" borderId="0" xfId="0" applyFont="1"/>
    <xf numFmtId="0" fontId="33" fillId="0" borderId="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2" fillId="0" borderId="0" xfId="0" applyFont="1" applyAlignment="1"/>
    <xf numFmtId="0" fontId="35" fillId="0" borderId="1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5" fillId="2" borderId="0" xfId="0" applyFont="1" applyFill="1"/>
    <xf numFmtId="0" fontId="28" fillId="2" borderId="0" xfId="0" applyFont="1" applyFill="1"/>
    <xf numFmtId="0" fontId="33" fillId="0" borderId="14" xfId="0" applyFont="1" applyFill="1" applyBorder="1" applyAlignment="1">
      <alignment horizontal="center" vertical="center"/>
    </xf>
    <xf numFmtId="0" fontId="5" fillId="0" borderId="0" xfId="0" applyFont="1" applyFill="1"/>
    <xf numFmtId="0" fontId="11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43" fontId="15" fillId="2" borderId="0" xfId="0" applyNumberFormat="1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justify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15" fillId="0" borderId="6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43" fontId="1" fillId="0" borderId="0" xfId="8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43" fontId="1" fillId="0" borderId="6" xfId="8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16" fillId="0" borderId="5" xfId="0" applyFont="1" applyFill="1" applyBorder="1" applyAlignment="1" applyProtection="1">
      <alignment horizontal="justify" wrapText="1"/>
      <protection locked="0"/>
    </xf>
    <xf numFmtId="43" fontId="1" fillId="0" borderId="0" xfId="0" applyNumberFormat="1" applyFont="1" applyFill="1" applyBorder="1" applyAlignment="1" applyProtection="1">
      <alignment wrapText="1"/>
      <protection locked="0"/>
    </xf>
    <xf numFmtId="43" fontId="17" fillId="0" borderId="0" xfId="0" applyNumberFormat="1" applyFont="1" applyFill="1" applyBorder="1" applyAlignment="1" applyProtection="1">
      <alignment wrapText="1"/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43" fontId="17" fillId="0" borderId="6" xfId="0" applyNumberFormat="1" applyFont="1" applyFill="1" applyBorder="1" applyAlignment="1" applyProtection="1">
      <alignment wrapText="1"/>
      <protection locked="0"/>
    </xf>
    <xf numFmtId="43" fontId="15" fillId="0" borderId="0" xfId="0" applyNumberFormat="1" applyFont="1" applyFill="1" applyBorder="1" applyAlignment="1" applyProtection="1">
      <alignment wrapText="1"/>
      <protection locked="0"/>
    </xf>
    <xf numFmtId="43" fontId="15" fillId="0" borderId="6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protection locked="0"/>
    </xf>
    <xf numFmtId="0" fontId="18" fillId="0" borderId="5" xfId="0" applyFont="1" applyFill="1" applyBorder="1" applyAlignment="1" applyProtection="1">
      <alignment wrapText="1"/>
      <protection locked="0"/>
    </xf>
    <xf numFmtId="43" fontId="1" fillId="0" borderId="6" xfId="0" applyNumberFormat="1" applyFont="1" applyFill="1" applyBorder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protection locked="0"/>
    </xf>
    <xf numFmtId="43" fontId="1" fillId="0" borderId="0" xfId="0" applyNumberFormat="1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justify" wrapText="1"/>
      <protection locked="0"/>
    </xf>
    <xf numFmtId="43" fontId="1" fillId="0" borderId="6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Protection="1">
      <protection locked="0"/>
    </xf>
    <xf numFmtId="4" fontId="1" fillId="0" borderId="6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43" fontId="1" fillId="0" borderId="8" xfId="0" applyNumberFormat="1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43" fontId="15" fillId="2" borderId="6" xfId="0" applyNumberFormat="1" applyFont="1" applyFill="1" applyBorder="1" applyAlignment="1" applyProtection="1">
      <alignment wrapText="1"/>
    </xf>
    <xf numFmtId="43" fontId="3" fillId="2" borderId="0" xfId="0" applyNumberFormat="1" applyFont="1" applyFill="1" applyBorder="1" applyAlignment="1" applyProtection="1">
      <alignment wrapText="1"/>
    </xf>
    <xf numFmtId="43" fontId="3" fillId="2" borderId="6" xfId="0" applyNumberFormat="1" applyFont="1" applyFill="1" applyBorder="1" applyAlignment="1" applyProtection="1">
      <alignment wrapText="1"/>
    </xf>
    <xf numFmtId="43" fontId="3" fillId="2" borderId="0" xfId="0" applyNumberFormat="1" applyFont="1" applyFill="1" applyBorder="1" applyAlignment="1" applyProtection="1">
      <alignment vertical="center" wrapText="1"/>
    </xf>
    <xf numFmtId="43" fontId="3" fillId="2" borderId="6" xfId="0" applyNumberFormat="1" applyFont="1" applyFill="1" applyBorder="1" applyAlignment="1" applyProtection="1">
      <alignment vertical="center" wrapText="1"/>
    </xf>
    <xf numFmtId="43" fontId="15" fillId="2" borderId="0" xfId="0" applyNumberFormat="1" applyFont="1" applyFill="1" applyBorder="1" applyAlignment="1" applyProtection="1"/>
    <xf numFmtId="43" fontId="15" fillId="2" borderId="6" xfId="0" applyNumberFormat="1" applyFont="1" applyFill="1" applyBorder="1" applyAlignment="1" applyProtection="1"/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21" fillId="2" borderId="5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16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 applyBorder="1" applyAlignment="1" applyProtection="1">
      <alignment horizontal="left" vertical="top"/>
      <protection locked="0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1" fillId="3" borderId="41" xfId="0" applyFont="1" applyFill="1" applyBorder="1" applyAlignment="1" applyProtection="1">
      <alignment horizontal="justify" vertical="center"/>
      <protection locked="0"/>
    </xf>
    <xf numFmtId="0" fontId="27" fillId="3" borderId="40" xfId="0" applyFont="1" applyFill="1" applyBorder="1" applyAlignment="1" applyProtection="1">
      <alignment horizontal="center" vertical="center"/>
      <protection locked="0"/>
    </xf>
    <xf numFmtId="0" fontId="27" fillId="3" borderId="42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0" fontId="12" fillId="0" borderId="5" xfId="0" applyFont="1" applyFill="1" applyBorder="1" applyAlignment="1" applyProtection="1">
      <alignment horizontal="justify" vertical="top"/>
      <protection locked="0"/>
    </xf>
    <xf numFmtId="0" fontId="25" fillId="0" borderId="0" xfId="0" applyFont="1" applyFill="1" applyBorder="1" applyAlignment="1" applyProtection="1">
      <alignment vertical="top"/>
      <protection locked="0"/>
    </xf>
    <xf numFmtId="0" fontId="26" fillId="0" borderId="5" xfId="0" applyFont="1" applyFill="1" applyBorder="1" applyAlignment="1" applyProtection="1">
      <alignment horizontal="justify" vertical="top"/>
      <protection locked="0"/>
    </xf>
    <xf numFmtId="0" fontId="26" fillId="0" borderId="0" xfId="0" applyFont="1" applyFill="1" applyProtection="1">
      <protection locked="0"/>
    </xf>
    <xf numFmtId="0" fontId="24" fillId="0" borderId="5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12" fillId="0" borderId="5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25" fillId="0" borderId="5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 wrapText="1"/>
      <protection locked="0"/>
    </xf>
    <xf numFmtId="0" fontId="23" fillId="0" borderId="5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8" xfId="0" applyFont="1" applyFill="1" applyBorder="1" applyAlignment="1" applyProtection="1">
      <alignment vertical="top" wrapText="1"/>
      <protection locked="0"/>
    </xf>
    <xf numFmtId="0" fontId="24" fillId="0" borderId="7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horizontal="left" vertical="top" wrapText="1" indent="2"/>
      <protection locked="0"/>
    </xf>
    <xf numFmtId="0" fontId="12" fillId="0" borderId="0" xfId="0" applyFont="1" applyFill="1" applyBorder="1" applyAlignment="1" applyProtection="1">
      <alignment horizontal="left" vertical="top" indent="2"/>
      <protection locked="0"/>
    </xf>
    <xf numFmtId="4" fontId="25" fillId="0" borderId="0" xfId="0" applyNumberFormat="1" applyFont="1" applyFill="1" applyBorder="1" applyAlignment="1" applyProtection="1">
      <alignment vertical="top"/>
    </xf>
    <xf numFmtId="4" fontId="25" fillId="0" borderId="6" xfId="0" applyNumberFormat="1" applyFont="1" applyFill="1" applyBorder="1" applyAlignment="1" applyProtection="1">
      <alignment vertical="top"/>
    </xf>
    <xf numFmtId="4" fontId="12" fillId="0" borderId="0" xfId="0" applyNumberFormat="1" applyFont="1" applyFill="1" applyBorder="1" applyProtection="1">
      <protection locked="0"/>
    </xf>
    <xf numFmtId="4" fontId="12" fillId="0" borderId="6" xfId="0" applyNumberFormat="1" applyFont="1" applyFill="1" applyBorder="1" applyProtection="1">
      <protection locked="0"/>
    </xf>
    <xf numFmtId="4" fontId="24" fillId="0" borderId="0" xfId="0" applyNumberFormat="1" applyFont="1" applyFill="1" applyBorder="1" applyAlignment="1" applyProtection="1">
      <alignment vertical="top"/>
    </xf>
    <xf numFmtId="4" fontId="24" fillId="0" borderId="6" xfId="0" applyNumberFormat="1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vertical="top"/>
    </xf>
    <xf numFmtId="4" fontId="12" fillId="0" borderId="6" xfId="0" applyNumberFormat="1" applyFont="1" applyFill="1" applyBorder="1" applyAlignment="1" applyProtection="1">
      <alignment vertical="top"/>
    </xf>
    <xf numFmtId="4" fontId="25" fillId="0" borderId="0" xfId="0" applyNumberFormat="1" applyFont="1" applyFill="1" applyBorder="1" applyAlignment="1" applyProtection="1">
      <alignment vertical="top"/>
      <protection locked="0"/>
    </xf>
    <xf numFmtId="4" fontId="25" fillId="0" borderId="6" xfId="0" applyNumberFormat="1" applyFont="1" applyFill="1" applyBorder="1" applyAlignment="1" applyProtection="1">
      <alignment vertical="top"/>
      <protection locked="0"/>
    </xf>
    <xf numFmtId="4" fontId="12" fillId="0" borderId="0" xfId="0" applyNumberFormat="1" applyFont="1" applyFill="1" applyBorder="1" applyAlignment="1" applyProtection="1">
      <alignment vertical="top"/>
      <protection locked="0"/>
    </xf>
    <xf numFmtId="4" fontId="12" fillId="0" borderId="6" xfId="0" applyNumberFormat="1" applyFont="1" applyFill="1" applyBorder="1" applyAlignment="1" applyProtection="1">
      <alignment vertical="top"/>
      <protection locked="0"/>
    </xf>
    <xf numFmtId="4" fontId="24" fillId="0" borderId="0" xfId="0" applyNumberFormat="1" applyFont="1" applyFill="1" applyBorder="1" applyAlignment="1" applyProtection="1">
      <alignment vertical="top" wrapText="1"/>
    </xf>
    <xf numFmtId="4" fontId="24" fillId="0" borderId="6" xfId="0" applyNumberFormat="1" applyFont="1" applyFill="1" applyBorder="1" applyAlignment="1" applyProtection="1">
      <alignment vertical="top" wrapText="1"/>
    </xf>
    <xf numFmtId="4" fontId="24" fillId="0" borderId="8" xfId="0" applyNumberFormat="1" applyFont="1" applyFill="1" applyBorder="1" applyAlignment="1" applyProtection="1">
      <alignment vertical="top" wrapText="1"/>
    </xf>
    <xf numFmtId="4" fontId="24" fillId="0" borderId="9" xfId="0" applyNumberFormat="1" applyFont="1" applyFill="1" applyBorder="1" applyAlignment="1" applyProtection="1">
      <alignment vertical="top" wrapText="1"/>
    </xf>
    <xf numFmtId="0" fontId="14" fillId="0" borderId="40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1" fillId="3" borderId="5" xfId="0" applyFont="1" applyFill="1" applyBorder="1" applyAlignment="1" applyProtection="1">
      <alignment horizontal="justify" vertical="center"/>
      <protection locked="0"/>
    </xf>
    <xf numFmtId="0" fontId="16" fillId="3" borderId="5" xfId="0" applyFont="1" applyFill="1" applyBorder="1" applyAlignment="1" applyProtection="1">
      <alignment horizontal="justify" vertical="center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4" fontId="3" fillId="0" borderId="15" xfId="0" applyNumberFormat="1" applyFont="1" applyFill="1" applyBorder="1" applyAlignment="1" applyProtection="1">
      <alignment horizontal="center" vertical="top" wrapText="1"/>
      <protection locked="0"/>
    </xf>
    <xf numFmtId="4" fontId="3" fillId="0" borderId="15" xfId="0" applyNumberFormat="1" applyFont="1" applyFill="1" applyBorder="1" applyAlignment="1" applyProtection="1">
      <alignment vertical="top" wrapText="1"/>
      <protection locked="0"/>
    </xf>
    <xf numFmtId="4" fontId="3" fillId="0" borderId="3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7" xfId="0" applyNumberFormat="1" applyFont="1" applyBorder="1" applyAlignment="1" applyProtection="1">
      <alignment horizontal="right" vertical="top" wrapText="1"/>
      <protection locked="0"/>
    </xf>
    <xf numFmtId="4" fontId="15" fillId="0" borderId="6" xfId="0" applyNumberFormat="1" applyFont="1" applyBorder="1" applyAlignment="1" applyProtection="1">
      <alignment horizontal="right" vertical="top" wrapText="1"/>
      <protection locked="0"/>
    </xf>
    <xf numFmtId="4" fontId="3" fillId="0" borderId="17" xfId="0" applyNumberFormat="1" applyFont="1" applyBorder="1" applyAlignment="1" applyProtection="1">
      <alignment horizontal="right" vertical="top" wrapText="1"/>
      <protection locked="0"/>
    </xf>
    <xf numFmtId="4" fontId="3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justify" vertical="top" wrapText="1"/>
      <protection locked="0"/>
    </xf>
    <xf numFmtId="0" fontId="5" fillId="0" borderId="5" xfId="0" applyFont="1" applyBorder="1" applyAlignment="1" applyProtection="1">
      <alignment horizontal="justify" vertical="top" wrapText="1"/>
      <protection locked="0"/>
    </xf>
    <xf numFmtId="4" fontId="1" fillId="0" borderId="17" xfId="0" applyNumberFormat="1" applyFont="1" applyBorder="1" applyAlignment="1" applyProtection="1">
      <alignment horizontal="right" vertical="top" wrapText="1"/>
      <protection locked="0"/>
    </xf>
    <xf numFmtId="4" fontId="1" fillId="0" borderId="6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18" fillId="0" borderId="5" xfId="0" applyFont="1" applyBorder="1" applyAlignment="1" applyProtection="1">
      <alignment horizontal="justify" vertical="top" wrapText="1"/>
      <protection locked="0"/>
    </xf>
    <xf numFmtId="0" fontId="18" fillId="0" borderId="0" xfId="0" applyFont="1" applyBorder="1" applyAlignment="1" applyProtection="1">
      <alignment horizontal="justify" vertical="top" wrapText="1"/>
      <protection locked="0"/>
    </xf>
    <xf numFmtId="4" fontId="17" fillId="0" borderId="17" xfId="0" applyNumberFormat="1" applyFont="1" applyBorder="1" applyAlignment="1" applyProtection="1">
      <alignment horizontal="right" vertical="top" wrapText="1"/>
      <protection locked="0"/>
    </xf>
    <xf numFmtId="4" fontId="17" fillId="0" borderId="6" xfId="0" applyNumberFormat="1" applyFont="1" applyBorder="1" applyAlignment="1" applyProtection="1">
      <alignment horizontal="right" vertical="top" wrapText="1"/>
      <protection locked="0"/>
    </xf>
    <xf numFmtId="0" fontId="15" fillId="0" borderId="16" xfId="0" applyFont="1" applyBorder="1" applyAlignment="1" applyProtection="1">
      <alignment horizontal="justify" vertical="top" wrapText="1"/>
      <protection locked="0"/>
    </xf>
    <xf numFmtId="0" fontId="15" fillId="0" borderId="9" xfId="0" applyFont="1" applyBorder="1" applyAlignment="1" applyProtection="1">
      <alignment horizontal="justify" vertical="top" wrapText="1"/>
      <protection locked="0"/>
    </xf>
    <xf numFmtId="4" fontId="3" fillId="0" borderId="17" xfId="0" applyNumberFormat="1" applyFont="1" applyBorder="1" applyAlignment="1" applyProtection="1">
      <alignment horizontal="right" vertical="top" wrapText="1"/>
    </xf>
    <xf numFmtId="4" fontId="3" fillId="0" borderId="6" xfId="0" applyNumberFormat="1" applyFont="1" applyBorder="1" applyAlignment="1" applyProtection="1">
      <alignment horizontal="right" vertical="top" wrapText="1"/>
    </xf>
    <xf numFmtId="4" fontId="15" fillId="0" borderId="17" xfId="0" applyNumberFormat="1" applyFont="1" applyBorder="1" applyAlignment="1" applyProtection="1">
      <alignment horizontal="right" vertical="top" wrapText="1"/>
    </xf>
    <xf numFmtId="4" fontId="15" fillId="0" borderId="6" xfId="0" applyNumberFormat="1" applyFont="1" applyBorder="1" applyAlignment="1" applyProtection="1">
      <alignment horizontal="righ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4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justify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justify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right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justify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4" fontId="23" fillId="0" borderId="2" xfId="0" applyNumberFormat="1" applyFont="1" applyBorder="1" applyAlignment="1" applyProtection="1">
      <alignment horizontal="right" vertical="center" wrapText="1"/>
      <protection locked="0"/>
    </xf>
    <xf numFmtId="4" fontId="10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vertical="center"/>
      <protection locked="0"/>
    </xf>
    <xf numFmtId="4" fontId="16" fillId="3" borderId="9" xfId="0" applyNumberFormat="1" applyFont="1" applyFill="1" applyBorder="1" applyAlignment="1" applyProtection="1">
      <alignment horizontal="right" vertical="center"/>
      <protection locked="0"/>
    </xf>
    <xf numFmtId="0" fontId="16" fillId="3" borderId="5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4" fontId="6" fillId="2" borderId="44" xfId="0" applyNumberFormat="1" applyFont="1" applyFill="1" applyBorder="1" applyAlignment="1" applyProtection="1">
      <alignment horizontal="right" vertical="center" wrapText="1"/>
    </xf>
    <xf numFmtId="0" fontId="21" fillId="3" borderId="43" xfId="0" applyFont="1" applyFill="1" applyBorder="1" applyAlignment="1" applyProtection="1">
      <alignment vertical="center"/>
      <protection locked="0"/>
    </xf>
    <xf numFmtId="0" fontId="21" fillId="3" borderId="21" xfId="0" applyFont="1" applyFill="1" applyBorder="1" applyAlignment="1" applyProtection="1">
      <alignment vertical="center"/>
      <protection locked="0"/>
    </xf>
    <xf numFmtId="0" fontId="16" fillId="3" borderId="21" xfId="0" applyFont="1" applyFill="1" applyBorder="1" applyAlignment="1" applyProtection="1">
      <alignment horizontal="justify" vertical="center"/>
      <protection locked="0"/>
    </xf>
    <xf numFmtId="4" fontId="6" fillId="0" borderId="44" xfId="0" applyNumberFormat="1" applyFont="1" applyFill="1" applyBorder="1" applyAlignment="1" applyProtection="1">
      <alignment horizontal="right" vertical="center" wrapText="1"/>
    </xf>
    <xf numFmtId="43" fontId="6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7" xfId="0" applyFont="1" applyFill="1" applyBorder="1" applyAlignment="1" applyProtection="1">
      <alignment horizontal="right" vertical="center" wrapText="1"/>
      <protection locked="0"/>
    </xf>
    <xf numFmtId="0" fontId="16" fillId="3" borderId="17" xfId="0" applyFont="1" applyFill="1" applyBorder="1" applyAlignment="1" applyProtection="1">
      <alignment horizontal="right" vertical="center"/>
      <protection locked="0"/>
    </xf>
    <xf numFmtId="0" fontId="21" fillId="2" borderId="43" xfId="0" applyFont="1" applyFill="1" applyBorder="1" applyAlignment="1" applyProtection="1">
      <alignment vertical="center"/>
      <protection locked="0"/>
    </xf>
    <xf numFmtId="0" fontId="21" fillId="2" borderId="21" xfId="0" applyFont="1" applyFill="1" applyBorder="1" applyAlignment="1" applyProtection="1">
      <alignment vertical="center"/>
      <protection locked="0"/>
    </xf>
    <xf numFmtId="0" fontId="16" fillId="2" borderId="21" xfId="0" applyFont="1" applyFill="1" applyBorder="1" applyAlignment="1" applyProtection="1">
      <alignment horizontal="justify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left" vertical="center"/>
      <protection locked="0"/>
    </xf>
    <xf numFmtId="4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2" xfId="0" applyFont="1" applyFill="1" applyBorder="1" applyAlignment="1" applyProtection="1">
      <alignment horizontal="justify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" fontId="16" fillId="3" borderId="3" xfId="0" applyNumberFormat="1" applyFont="1" applyFill="1" applyBorder="1" applyAlignment="1" applyProtection="1">
      <alignment horizontal="right" vertical="center"/>
      <protection locked="0"/>
    </xf>
    <xf numFmtId="0" fontId="29" fillId="3" borderId="8" xfId="0" applyFont="1" applyFill="1" applyBorder="1" applyAlignment="1" applyProtection="1">
      <alignment horizontal="justify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justify" vertical="center"/>
      <protection locked="0"/>
    </xf>
    <xf numFmtId="0" fontId="19" fillId="3" borderId="14" xfId="0" applyFont="1" applyFill="1" applyBorder="1" applyAlignment="1" applyProtection="1">
      <alignment horizontal="justify" vertical="center"/>
      <protection locked="0"/>
    </xf>
    <xf numFmtId="0" fontId="2" fillId="3" borderId="27" xfId="0" applyFont="1" applyFill="1" applyBorder="1" applyAlignment="1" applyProtection="1">
      <alignment horizontal="justify" vertical="center"/>
      <protection locked="0"/>
    </xf>
    <xf numFmtId="0" fontId="19" fillId="3" borderId="27" xfId="0" applyFont="1" applyFill="1" applyBorder="1" applyAlignment="1" applyProtection="1">
      <alignment horizontal="justify" vertical="center"/>
      <protection locked="0"/>
    </xf>
    <xf numFmtId="0" fontId="16" fillId="3" borderId="1" xfId="0" applyFont="1" applyFill="1" applyBorder="1" applyAlignment="1" applyProtection="1">
      <alignment horizontal="justify" vertical="center"/>
      <protection locked="0"/>
    </xf>
    <xf numFmtId="0" fontId="21" fillId="3" borderId="7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46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46" fillId="0" borderId="0" xfId="0" applyFont="1" applyFill="1" applyAlignment="1" applyProtection="1">
      <alignment horizontal="justify"/>
      <protection locked="0"/>
    </xf>
    <xf numFmtId="0" fontId="47" fillId="0" borderId="0" xfId="0" applyFont="1" applyFill="1" applyAlignment="1" applyProtection="1">
      <alignment horizontal="right"/>
      <protection locked="0"/>
    </xf>
    <xf numFmtId="0" fontId="1" fillId="0" borderId="47" xfId="0" applyFont="1" applyFill="1" applyBorder="1" applyAlignment="1" applyProtection="1">
      <alignment horizontal="left" vertical="center" wrapText="1" indent="2"/>
      <protection locked="0"/>
    </xf>
    <xf numFmtId="0" fontId="1" fillId="0" borderId="48" xfId="0" applyFont="1" applyFill="1" applyBorder="1" applyAlignment="1" applyProtection="1">
      <alignment horizontal="justify" vertical="center" wrapText="1"/>
      <protection locked="0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1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vertical="center"/>
      <protection locked="0"/>
    </xf>
    <xf numFmtId="49" fontId="2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0" fontId="22" fillId="0" borderId="47" xfId="0" applyFont="1" applyFill="1" applyBorder="1" applyAlignment="1" applyProtection="1">
      <alignment horizontal="justify" vertical="center" wrapText="1"/>
      <protection locked="0"/>
    </xf>
    <xf numFmtId="0" fontId="3" fillId="0" borderId="43" xfId="0" applyFont="1" applyFill="1" applyBorder="1" applyAlignment="1" applyProtection="1">
      <alignment horizontal="justify" vertical="center" wrapText="1"/>
      <protection locked="0"/>
    </xf>
    <xf numFmtId="49" fontId="25" fillId="0" borderId="0" xfId="0" applyNumberFormat="1" applyFont="1" applyFill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justify" vertical="center" wrapText="1"/>
      <protection locked="0"/>
    </xf>
    <xf numFmtId="4" fontId="1" fillId="0" borderId="17" xfId="0" applyNumberFormat="1" applyFont="1" applyFill="1" applyBorder="1" applyAlignment="1" applyProtection="1">
      <alignment horizontal="justify" vertical="center" wrapText="1"/>
    </xf>
    <xf numFmtId="4" fontId="1" fillId="0" borderId="46" xfId="0" applyNumberFormat="1" applyFont="1" applyFill="1" applyBorder="1" applyAlignment="1" applyProtection="1">
      <alignment horizontal="justify" vertical="center" wrapText="1"/>
    </xf>
    <xf numFmtId="4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7" xfId="0" applyNumberFormat="1" applyFont="1" applyFill="1" applyBorder="1" applyAlignment="1" applyProtection="1">
      <alignment horizontal="right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4" fontId="1" fillId="0" borderId="46" xfId="0" applyNumberFormat="1" applyFont="1" applyFill="1" applyBorder="1" applyAlignment="1" applyProtection="1">
      <alignment horizontal="right" vertical="center" wrapText="1"/>
    </xf>
    <xf numFmtId="0" fontId="1" fillId="0" borderId="47" xfId="0" applyFont="1" applyFill="1" applyBorder="1" applyAlignment="1" applyProtection="1">
      <alignment horizontal="left" vertical="center" wrapText="1" indent="1"/>
      <protection locked="0"/>
    </xf>
    <xf numFmtId="4" fontId="6" fillId="0" borderId="0" xfId="0" applyNumberFormat="1" applyFont="1" applyFill="1" applyBorder="1" applyAlignment="1" applyProtection="1">
      <alignment horizontal="right" vertical="top"/>
      <protection locked="0"/>
    </xf>
    <xf numFmtId="4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7" xfId="0" applyFont="1" applyFill="1" applyBorder="1" applyAlignment="1" applyProtection="1">
      <alignment horizontal="justify" vertical="center" wrapText="1"/>
      <protection locked="0"/>
    </xf>
    <xf numFmtId="4" fontId="5" fillId="0" borderId="17" xfId="0" applyNumberFormat="1" applyFont="1" applyFill="1" applyBorder="1" applyAlignment="1" applyProtection="1">
      <alignment horizontal="justify" vertical="center" wrapText="1"/>
      <protection locked="0"/>
    </xf>
    <xf numFmtId="4" fontId="5" fillId="0" borderId="46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>
      <alignment horizontal="left" vertical="top"/>
    </xf>
    <xf numFmtId="49" fontId="3" fillId="0" borderId="47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47" xfId="0" applyFont="1" applyBorder="1" applyAlignment="1">
      <alignment horizontal="left" vertical="top" wrapText="1"/>
    </xf>
    <xf numFmtId="0" fontId="23" fillId="0" borderId="18" xfId="0" applyFont="1" applyBorder="1" applyAlignment="1">
      <alignment horizontal="justify" vertical="center" wrapText="1"/>
    </xf>
    <xf numFmtId="49" fontId="25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 applyProtection="1"/>
    <xf numFmtId="0" fontId="10" fillId="4" borderId="0" xfId="0" applyFont="1" applyFill="1" applyBorder="1" applyAlignment="1" applyProtection="1">
      <alignment horizontal="right"/>
      <protection locked="0"/>
    </xf>
    <xf numFmtId="0" fontId="32" fillId="0" borderId="0" xfId="0" applyFont="1" applyAlignment="1" applyProtection="1"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4" fontId="33" fillId="0" borderId="17" xfId="0" applyNumberFormat="1" applyFont="1" applyBorder="1" applyAlignment="1" applyProtection="1">
      <alignment horizontal="right" vertical="center"/>
      <protection locked="0"/>
    </xf>
    <xf numFmtId="4" fontId="33" fillId="0" borderId="14" xfId="0" applyNumberFormat="1" applyFont="1" applyBorder="1" applyAlignment="1" applyProtection="1">
      <alignment horizontal="right" vertical="center"/>
      <protection locked="0"/>
    </xf>
    <xf numFmtId="4" fontId="33" fillId="0" borderId="6" xfId="0" applyNumberFormat="1" applyFont="1" applyBorder="1" applyAlignment="1" applyProtection="1">
      <alignment horizontal="right" vertical="center"/>
      <protection locked="0"/>
    </xf>
    <xf numFmtId="0" fontId="33" fillId="0" borderId="14" xfId="0" applyFont="1" applyBorder="1" applyAlignment="1" applyProtection="1">
      <alignment horizontal="left" vertical="center"/>
      <protection locked="0"/>
    </xf>
    <xf numFmtId="0" fontId="33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4" fontId="33" fillId="0" borderId="17" xfId="0" applyNumberFormat="1" applyFont="1" applyBorder="1" applyAlignment="1" applyProtection="1">
      <alignment horizontal="right" vertical="center"/>
    </xf>
    <xf numFmtId="4" fontId="33" fillId="0" borderId="14" xfId="0" applyNumberFormat="1" applyFont="1" applyBorder="1" applyAlignment="1" applyProtection="1">
      <alignment horizontal="right" vertical="center"/>
    </xf>
    <xf numFmtId="4" fontId="33" fillId="0" borderId="6" xfId="0" applyNumberFormat="1" applyFont="1" applyBorder="1" applyAlignment="1" applyProtection="1">
      <alignment horizontal="right" vertical="center"/>
    </xf>
    <xf numFmtId="4" fontId="33" fillId="0" borderId="21" xfId="0" applyNumberFormat="1" applyFont="1" applyBorder="1" applyAlignment="1" applyProtection="1">
      <alignment horizontal="right" vertical="center"/>
    </xf>
    <xf numFmtId="4" fontId="33" fillId="0" borderId="44" xfId="0" applyNumberFormat="1" applyFont="1" applyBorder="1" applyAlignment="1" applyProtection="1">
      <alignment horizontal="right" vertical="center"/>
    </xf>
    <xf numFmtId="0" fontId="20" fillId="0" borderId="0" xfId="0" applyFont="1" applyAlignment="1" applyProtection="1"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4" fontId="33" fillId="0" borderId="12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11" fillId="0" borderId="8" xfId="0" applyFont="1" applyFill="1" applyBorder="1" applyAlignment="1" applyProtection="1">
      <alignment vertical="center" wrapText="1"/>
      <protection locked="0"/>
    </xf>
    <xf numFmtId="49" fontId="25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0" fontId="31" fillId="0" borderId="5" xfId="0" applyFont="1" applyBorder="1" applyAlignment="1" applyProtection="1">
      <alignment vertical="center" wrapText="1"/>
      <protection locked="0"/>
    </xf>
    <xf numFmtId="4" fontId="31" fillId="0" borderId="17" xfId="0" applyNumberFormat="1" applyFont="1" applyBorder="1" applyAlignment="1" applyProtection="1">
      <alignment horizontal="right" vertical="center" wrapText="1"/>
      <protection locked="0"/>
    </xf>
    <xf numFmtId="0" fontId="49" fillId="0" borderId="0" xfId="0" applyFont="1" applyProtection="1">
      <protection locked="0"/>
    </xf>
    <xf numFmtId="0" fontId="11" fillId="0" borderId="47" xfId="0" applyFont="1" applyBorder="1" applyAlignment="1" applyProtection="1">
      <alignment vertical="top" wrapText="1"/>
      <protection locked="0"/>
    </xf>
    <xf numFmtId="0" fontId="40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0" borderId="47" xfId="0" applyFont="1" applyBorder="1" applyAlignment="1" applyProtection="1">
      <alignment horizontal="justify" vertical="center" wrapText="1"/>
      <protection locked="0"/>
    </xf>
    <xf numFmtId="0" fontId="22" fillId="0" borderId="47" xfId="0" applyFont="1" applyBorder="1" applyAlignment="1" applyProtection="1">
      <alignment horizontal="left" vertical="center" wrapText="1" indent="4"/>
      <protection locked="0"/>
    </xf>
    <xf numFmtId="0" fontId="3" fillId="0" borderId="43" xfId="0" applyFont="1" applyBorder="1" applyAlignment="1" applyProtection="1">
      <alignment horizontal="justify" vertical="center" wrapText="1"/>
      <protection locked="0"/>
    </xf>
    <xf numFmtId="0" fontId="32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5" fillId="0" borderId="6" xfId="0" applyFont="1" applyFill="1" applyBorder="1"/>
    <xf numFmtId="0" fontId="5" fillId="0" borderId="7" xfId="0" applyFont="1" applyFill="1" applyBorder="1" applyAlignment="1"/>
    <xf numFmtId="0" fontId="5" fillId="0" borderId="8" xfId="0" applyFont="1" applyFill="1" applyBorder="1"/>
    <xf numFmtId="0" fontId="36" fillId="0" borderId="0" xfId="0" applyFont="1" applyFill="1" applyAlignment="1"/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5" xfId="0" applyFont="1" applyBorder="1" applyAlignment="1" applyProtection="1">
      <alignment horizontal="left" vertical="center"/>
      <protection locked="0"/>
    </xf>
    <xf numFmtId="4" fontId="33" fillId="0" borderId="46" xfId="0" applyNumberFormat="1" applyFont="1" applyBorder="1" applyAlignment="1" applyProtection="1">
      <alignment horizontal="right" vertical="center"/>
      <protection locked="0"/>
    </xf>
    <xf numFmtId="0" fontId="34" fillId="0" borderId="14" xfId="0" applyFont="1" applyBorder="1" applyAlignment="1" applyProtection="1">
      <alignment horizontal="left" vertical="center"/>
      <protection locked="0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33" fillId="2" borderId="16" xfId="0" applyFont="1" applyFill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4" fontId="33" fillId="0" borderId="46" xfId="0" applyNumberFormat="1" applyFont="1" applyBorder="1" applyAlignment="1" applyProtection="1">
      <alignment horizontal="right" vertical="center"/>
    </xf>
    <xf numFmtId="0" fontId="50" fillId="0" borderId="0" xfId="0" applyFont="1"/>
    <xf numFmtId="0" fontId="51" fillId="0" borderId="0" xfId="0" applyFont="1"/>
    <xf numFmtId="0" fontId="11" fillId="0" borderId="0" xfId="0" applyFont="1" applyFill="1" applyBorder="1" applyAlignment="1" applyProtection="1">
      <alignment vertical="center"/>
      <protection locked="0"/>
    </xf>
    <xf numFmtId="4" fontId="6" fillId="0" borderId="8" xfId="0" applyNumberFormat="1" applyFont="1" applyFill="1" applyBorder="1" applyAlignment="1" applyProtection="1">
      <alignment horizontal="left" vertical="top"/>
      <protection locked="0"/>
    </xf>
    <xf numFmtId="0" fontId="6" fillId="0" borderId="43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Fill="1" applyBorder="1" applyAlignment="1" applyProtection="1">
      <alignment vertical="center"/>
      <protection locked="0"/>
    </xf>
    <xf numFmtId="0" fontId="2" fillId="0" borderId="47" xfId="0" applyFont="1" applyFill="1" applyBorder="1" applyAlignment="1" applyProtection="1">
      <alignment horizontal="left" vertical="center" indent="3"/>
      <protection locked="0"/>
    </xf>
    <xf numFmtId="0" fontId="2" fillId="0" borderId="2" xfId="0" applyFont="1" applyFill="1" applyBorder="1" applyAlignment="1" applyProtection="1">
      <alignment horizontal="justify" vertical="center"/>
      <protection locked="0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 applyProtection="1">
      <alignment horizontal="justify" vertical="center"/>
      <protection locked="0"/>
    </xf>
    <xf numFmtId="4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4" fontId="6" fillId="0" borderId="8" xfId="0" applyNumberFormat="1" applyFont="1" applyFill="1" applyBorder="1" applyAlignment="1" applyProtection="1">
      <alignment horizontal="right" vertical="center" wrapText="1"/>
    </xf>
    <xf numFmtId="4" fontId="6" fillId="2" borderId="2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vertical="center"/>
    </xf>
    <xf numFmtId="4" fontId="16" fillId="0" borderId="46" xfId="0" applyNumberFormat="1" applyFont="1" applyFill="1" applyBorder="1" applyAlignment="1" applyProtection="1">
      <alignment horizontal="right" vertical="center"/>
    </xf>
    <xf numFmtId="4" fontId="16" fillId="0" borderId="18" xfId="0" applyNumberFormat="1" applyFont="1" applyFill="1" applyBorder="1" applyAlignment="1" applyProtection="1">
      <alignment horizontal="right" vertical="center"/>
    </xf>
    <xf numFmtId="4" fontId="16" fillId="0" borderId="2" xfId="0" applyNumberFormat="1" applyFont="1" applyFill="1" applyBorder="1" applyAlignment="1" applyProtection="1">
      <alignment horizontal="right" vertical="center"/>
    </xf>
    <xf numFmtId="4" fontId="16" fillId="0" borderId="8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left" vertical="center"/>
    </xf>
    <xf numFmtId="0" fontId="48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4" fontId="16" fillId="3" borderId="46" xfId="0" applyNumberFormat="1" applyFont="1" applyFill="1" applyBorder="1" applyAlignment="1" applyProtection="1">
      <alignment horizontal="right" vertical="center"/>
    </xf>
    <xf numFmtId="4" fontId="16" fillId="3" borderId="18" xfId="0" applyNumberFormat="1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Border="1" applyAlignment="1" applyProtection="1">
      <alignment horizontal="left"/>
      <protection locked="0"/>
    </xf>
    <xf numFmtId="0" fontId="48" fillId="0" borderId="0" xfId="0" applyFont="1" applyBorder="1" applyAlignment="1" applyProtection="1">
      <alignment horizontal="left"/>
      <protection locked="0"/>
    </xf>
    <xf numFmtId="0" fontId="52" fillId="0" borderId="0" xfId="0" applyFont="1" applyFill="1" applyAlignment="1" applyProtection="1">
      <alignment horizontal="center" vertical="center"/>
      <protection locked="0"/>
    </xf>
    <xf numFmtId="0" fontId="54" fillId="0" borderId="0" xfId="0" applyFont="1" applyFill="1" applyAlignment="1" applyProtection="1">
      <alignment horizontal="center" vertical="center"/>
      <protection locked="0"/>
    </xf>
    <xf numFmtId="0" fontId="54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4" fontId="0" fillId="0" borderId="8" xfId="0" applyNumberFormat="1" applyFill="1" applyBorder="1" applyAlignment="1" applyProtection="1">
      <alignment horizontal="center"/>
      <protection locked="0"/>
    </xf>
    <xf numFmtId="4" fontId="11" fillId="0" borderId="8" xfId="0" applyNumberFormat="1" applyFont="1" applyFill="1" applyBorder="1" applyAlignment="1" applyProtection="1">
      <alignment vertical="top"/>
      <protection locked="0"/>
    </xf>
    <xf numFmtId="4" fontId="16" fillId="0" borderId="9" xfId="0" applyNumberFormat="1" applyFont="1" applyBorder="1" applyAlignment="1" applyProtection="1">
      <alignment horizontal="left" vertical="top"/>
      <protection locked="0"/>
    </xf>
    <xf numFmtId="4" fontId="52" fillId="0" borderId="0" xfId="0" applyNumberFormat="1" applyFont="1" applyBorder="1" applyAlignment="1" applyProtection="1">
      <alignment horizontal="left"/>
      <protection locked="0"/>
    </xf>
    <xf numFmtId="4" fontId="6" fillId="0" borderId="0" xfId="0" applyNumberFormat="1" applyFont="1" applyFill="1" applyProtection="1">
      <protection locked="0"/>
    </xf>
    <xf numFmtId="4" fontId="5" fillId="0" borderId="0" xfId="0" applyNumberFormat="1" applyFont="1" applyBorder="1" applyAlignment="1" applyProtection="1">
      <alignment horizontal="left"/>
      <protection locked="0"/>
    </xf>
    <xf numFmtId="0" fontId="53" fillId="0" borderId="0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45" fillId="0" borderId="0" xfId="0" applyFont="1" applyFill="1" applyBorder="1" applyAlignment="1" applyProtection="1">
      <alignment horizontal="left"/>
    </xf>
    <xf numFmtId="0" fontId="22" fillId="0" borderId="0" xfId="0" applyFont="1" applyFill="1" applyProtection="1">
      <protection locked="0"/>
    </xf>
    <xf numFmtId="0" fontId="45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3" fontId="11" fillId="0" borderId="17" xfId="0" applyNumberFormat="1" applyFont="1" applyBorder="1" applyAlignment="1" applyProtection="1">
      <alignment horizontal="right" vertical="center" wrapText="1"/>
    </xf>
    <xf numFmtId="3" fontId="22" fillId="0" borderId="17" xfId="0" applyNumberFormat="1" applyFont="1" applyBorder="1" applyAlignment="1" applyProtection="1">
      <alignment horizontal="right" vertical="center" wrapText="1"/>
      <protection locked="0"/>
    </xf>
    <xf numFmtId="3" fontId="22" fillId="0" borderId="17" xfId="0" applyNumberFormat="1" applyFont="1" applyBorder="1" applyAlignment="1" applyProtection="1">
      <alignment horizontal="right" vertical="center" wrapText="1"/>
    </xf>
    <xf numFmtId="3" fontId="11" fillId="0" borderId="17" xfId="0" applyNumberFormat="1" applyFont="1" applyBorder="1" applyAlignment="1" applyProtection="1">
      <alignment horizontal="right" vertical="center" wrapText="1"/>
      <protection locked="0"/>
    </xf>
    <xf numFmtId="3" fontId="3" fillId="0" borderId="21" xfId="0" applyNumberFormat="1" applyFont="1" applyBorder="1" applyAlignment="1" applyProtection="1">
      <alignment horizontal="right" vertical="center" wrapText="1"/>
    </xf>
    <xf numFmtId="0" fontId="3" fillId="0" borderId="47" xfId="0" applyFont="1" applyFill="1" applyBorder="1" applyAlignment="1" applyProtection="1">
      <alignment vertical="center" wrapText="1"/>
      <protection locked="0"/>
    </xf>
    <xf numFmtId="3" fontId="3" fillId="0" borderId="17" xfId="0" applyNumberFormat="1" applyFont="1" applyFill="1" applyBorder="1" applyAlignment="1" applyProtection="1">
      <alignment horizontal="right" vertical="center" wrapText="1"/>
    </xf>
    <xf numFmtId="3" fontId="3" fillId="0" borderId="46" xfId="0" applyNumberFormat="1" applyFont="1" applyFill="1" applyBorder="1" applyAlignment="1" applyProtection="1">
      <alignment horizontal="right" vertical="center" wrapText="1"/>
    </xf>
    <xf numFmtId="3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7" xfId="0" applyNumberFormat="1" applyFont="1" applyFill="1" applyBorder="1" applyAlignment="1" applyProtection="1">
      <alignment horizontal="right" vertical="center" wrapText="1"/>
    </xf>
    <xf numFmtId="3" fontId="1" fillId="0" borderId="46" xfId="0" applyNumberFormat="1" applyFont="1" applyFill="1" applyBorder="1" applyAlignment="1" applyProtection="1">
      <alignment horizontal="right" vertical="center" wrapText="1"/>
    </xf>
    <xf numFmtId="0" fontId="1" fillId="0" borderId="47" xfId="0" applyFont="1" applyFill="1" applyBorder="1" applyAlignment="1" applyProtection="1">
      <alignment horizontal="left" vertical="top" wrapText="1" indent="2"/>
      <protection locked="0"/>
    </xf>
    <xf numFmtId="3" fontId="1" fillId="0" borderId="21" xfId="0" applyNumberFormat="1" applyFont="1" applyFill="1" applyBorder="1" applyAlignment="1" applyProtection="1">
      <alignment horizontal="right" vertical="center" wrapText="1"/>
    </xf>
    <xf numFmtId="3" fontId="1" fillId="0" borderId="44" xfId="0" applyNumberFormat="1" applyFont="1" applyFill="1" applyBorder="1" applyAlignment="1" applyProtection="1">
      <alignment horizontal="right" vertical="center" wrapText="1"/>
    </xf>
    <xf numFmtId="3" fontId="3" fillId="0" borderId="21" xfId="0" applyNumberFormat="1" applyFont="1" applyFill="1" applyBorder="1" applyAlignment="1" applyProtection="1">
      <alignment horizontal="right" vertical="center" wrapText="1"/>
    </xf>
    <xf numFmtId="3" fontId="3" fillId="0" borderId="44" xfId="0" applyNumberFormat="1" applyFont="1" applyFill="1" applyBorder="1" applyAlignment="1" applyProtection="1">
      <alignment horizontal="right" vertical="center" wrapText="1"/>
    </xf>
    <xf numFmtId="3" fontId="1" fillId="0" borderId="16" xfId="0" applyNumberFormat="1" applyFont="1" applyFill="1" applyBorder="1" applyAlignment="1" applyProtection="1">
      <alignment horizontal="right" vertical="center" wrapText="1"/>
    </xf>
    <xf numFmtId="3" fontId="1" fillId="0" borderId="18" xfId="0" applyNumberFormat="1" applyFont="1" applyFill="1" applyBorder="1" applyAlignment="1" applyProtection="1">
      <alignment horizontal="right" vertical="center" wrapText="1"/>
    </xf>
    <xf numFmtId="3" fontId="3" fillId="0" borderId="16" xfId="0" applyNumberFormat="1" applyFont="1" applyFill="1" applyBorder="1" applyAlignment="1" applyProtection="1">
      <alignment horizontal="right" vertical="center" wrapText="1"/>
    </xf>
    <xf numFmtId="3" fontId="3" fillId="0" borderId="18" xfId="0" applyNumberFormat="1" applyFont="1" applyFill="1" applyBorder="1" applyAlignment="1" applyProtection="1">
      <alignment horizontal="right" vertical="center" wrapText="1"/>
    </xf>
    <xf numFmtId="3" fontId="22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2" fillId="0" borderId="17" xfId="0" applyNumberFormat="1" applyFont="1" applyFill="1" applyBorder="1" applyAlignment="1" applyProtection="1">
      <alignment horizontal="right" vertical="center" wrapText="1"/>
    </xf>
    <xf numFmtId="3" fontId="22" fillId="0" borderId="46" xfId="0" applyNumberFormat="1" applyFont="1" applyFill="1" applyBorder="1" applyAlignment="1" applyProtection="1">
      <alignment horizontal="righ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vertical="center" wrapText="1"/>
    </xf>
    <xf numFmtId="0" fontId="1" fillId="0" borderId="47" xfId="0" applyFont="1" applyBorder="1" applyAlignment="1" applyProtection="1">
      <alignment horizontal="left" vertical="center" wrapText="1" indent="3"/>
    </xf>
    <xf numFmtId="0" fontId="1" fillId="0" borderId="47" xfId="0" applyFont="1" applyBorder="1" applyAlignment="1" applyProtection="1">
      <alignment vertical="center" wrapText="1"/>
    </xf>
    <xf numFmtId="0" fontId="1" fillId="0" borderId="48" xfId="0" applyFont="1" applyBorder="1" applyAlignment="1" applyProtection="1">
      <alignment horizontal="left" vertical="center" wrapText="1" indent="3"/>
    </xf>
    <xf numFmtId="0" fontId="3" fillId="0" borderId="43" xfId="0" applyFont="1" applyBorder="1" applyAlignment="1" applyProtection="1">
      <alignment vertical="center" wrapText="1"/>
    </xf>
    <xf numFmtId="3" fontId="1" fillId="0" borderId="17" xfId="0" applyNumberFormat="1" applyFont="1" applyBorder="1" applyAlignment="1" applyProtection="1">
      <alignment horizontal="right" vertical="center" wrapText="1"/>
    </xf>
    <xf numFmtId="3" fontId="1" fillId="0" borderId="46" xfId="0" applyNumberFormat="1" applyFont="1" applyBorder="1" applyAlignment="1" applyProtection="1">
      <alignment horizontal="right" vertical="center" wrapText="1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6" xfId="0" applyNumberFormat="1" applyFont="1" applyBorder="1" applyAlignment="1" applyProtection="1">
      <alignment horizontal="right" vertical="center" wrapText="1"/>
      <protection locked="0"/>
    </xf>
    <xf numFmtId="3" fontId="1" fillId="0" borderId="16" xfId="0" applyNumberFormat="1" applyFont="1" applyBorder="1" applyAlignment="1" applyProtection="1">
      <alignment horizontal="right" vertical="center" wrapText="1"/>
    </xf>
    <xf numFmtId="3" fontId="1" fillId="0" borderId="18" xfId="0" applyNumberFormat="1" applyFont="1" applyBorder="1" applyAlignment="1" applyProtection="1">
      <alignment horizontal="right" vertical="center" wrapText="1"/>
    </xf>
    <xf numFmtId="3" fontId="3" fillId="0" borderId="44" xfId="0" applyNumberFormat="1" applyFont="1" applyBorder="1" applyAlignment="1" applyProtection="1">
      <alignment horizontal="right" vertical="center" wrapText="1"/>
    </xf>
    <xf numFmtId="3" fontId="15" fillId="0" borderId="6" xfId="0" applyNumberFormat="1" applyFont="1" applyBorder="1" applyAlignment="1" applyProtection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/>
      <protection locked="0"/>
    </xf>
    <xf numFmtId="3" fontId="1" fillId="0" borderId="6" xfId="0" applyNumberFormat="1" applyFont="1" applyBorder="1" applyAlignment="1" applyProtection="1">
      <alignment horizontal="right" vertical="center"/>
    </xf>
    <xf numFmtId="3" fontId="1" fillId="0" borderId="4" xfId="0" applyNumberFormat="1" applyFont="1" applyBorder="1" applyAlignment="1" applyProtection="1">
      <alignment horizontal="right" vertical="center"/>
    </xf>
    <xf numFmtId="3" fontId="1" fillId="0" borderId="6" xfId="0" applyNumberFormat="1" applyFont="1" applyBorder="1" applyAlignment="1" applyProtection="1">
      <alignment horizontal="right" vertical="center" wrapText="1"/>
      <protection locked="0"/>
    </xf>
    <xf numFmtId="3" fontId="1" fillId="0" borderId="9" xfId="0" applyNumberFormat="1" applyFont="1" applyBorder="1" applyAlignment="1" applyProtection="1">
      <alignment horizontal="right" vertical="center"/>
      <protection locked="0"/>
    </xf>
    <xf numFmtId="3" fontId="1" fillId="0" borderId="9" xfId="0" applyNumberFormat="1" applyFont="1" applyBorder="1" applyAlignment="1" applyProtection="1">
      <alignment horizontal="right" vertical="center"/>
    </xf>
    <xf numFmtId="3" fontId="1" fillId="0" borderId="13" xfId="0" applyNumberFormat="1" applyFont="1" applyBorder="1" applyAlignment="1" applyProtection="1">
      <alignment horizontal="right" vertical="center"/>
      <protection locked="0"/>
    </xf>
    <xf numFmtId="43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4" fontId="16" fillId="0" borderId="0" xfId="0" applyNumberFormat="1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 indent="2"/>
      <protection locked="0"/>
    </xf>
    <xf numFmtId="3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justify" vertical="center"/>
      <protection locked="0"/>
    </xf>
    <xf numFmtId="0" fontId="16" fillId="0" borderId="0" xfId="0" applyFont="1" applyFill="1" applyBorder="1" applyAlignment="1" applyProtection="1">
      <alignment horizontal="justify" vertical="center"/>
      <protection locked="0"/>
    </xf>
    <xf numFmtId="4" fontId="16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43" xfId="0" applyFont="1" applyFill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4" fontId="33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3" fontId="22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48" xfId="0" applyFont="1" applyFill="1" applyBorder="1" applyAlignment="1" applyProtection="1">
      <alignment horizontal="justify" vertical="center" wrapText="1"/>
    </xf>
    <xf numFmtId="0" fontId="1" fillId="0" borderId="47" xfId="0" applyFont="1" applyFill="1" applyBorder="1" applyAlignment="1" applyProtection="1">
      <alignment horizontal="justify" vertical="center" wrapText="1"/>
    </xf>
    <xf numFmtId="0" fontId="55" fillId="0" borderId="0" xfId="0" applyFont="1"/>
    <xf numFmtId="3" fontId="22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22" fillId="0" borderId="16" xfId="0" applyNumberFormat="1" applyFont="1" applyFill="1" applyBorder="1" applyAlignment="1" applyProtection="1">
      <alignment horizontal="right" vertical="center" wrapText="1"/>
    </xf>
    <xf numFmtId="3" fontId="22" fillId="0" borderId="18" xfId="0" applyNumberFormat="1" applyFont="1" applyFill="1" applyBorder="1" applyAlignment="1" applyProtection="1">
      <alignment horizontal="right" vertical="center" wrapText="1"/>
    </xf>
    <xf numFmtId="3" fontId="11" fillId="0" borderId="16" xfId="0" applyNumberFormat="1" applyFont="1" applyFill="1" applyBorder="1" applyAlignment="1" applyProtection="1">
      <alignment horizontal="right" vertical="center" wrapText="1"/>
    </xf>
    <xf numFmtId="3" fontId="31" fillId="0" borderId="16" xfId="0" applyNumberFormat="1" applyFont="1" applyFill="1" applyBorder="1" applyAlignment="1" applyProtection="1">
      <alignment horizontal="right" vertical="center" wrapText="1"/>
    </xf>
    <xf numFmtId="9" fontId="23" fillId="0" borderId="46" xfId="6" applyFont="1" applyBorder="1" applyAlignment="1">
      <alignment horizontal="center" vertical="center" wrapText="1"/>
    </xf>
    <xf numFmtId="3" fontId="11" fillId="0" borderId="18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4" fontId="6" fillId="0" borderId="8" xfId="0" applyNumberFormat="1" applyFont="1" applyFill="1" applyBorder="1" applyAlignment="1" applyProtection="1">
      <alignment horizontal="right" vertical="top"/>
      <protection locked="0"/>
    </xf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3" fontId="3" fillId="0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justify"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43" fontId="6" fillId="2" borderId="0" xfId="12" applyFont="1" applyFill="1" applyBorder="1" applyAlignment="1" applyProtection="1">
      <alignment horizontal="right" vertical="top"/>
    </xf>
    <xf numFmtId="43" fontId="6" fillId="2" borderId="6" xfId="12" applyFont="1" applyFill="1" applyBorder="1" applyAlignment="1" applyProtection="1">
      <alignment horizontal="right" vertical="top"/>
    </xf>
    <xf numFmtId="43" fontId="5" fillId="0" borderId="0" xfId="12" applyFont="1" applyBorder="1" applyAlignment="1" applyProtection="1">
      <alignment horizontal="right" vertical="top"/>
      <protection locked="0"/>
    </xf>
    <xf numFmtId="43" fontId="5" fillId="0" borderId="6" xfId="12" applyFont="1" applyBorder="1" applyAlignment="1" applyProtection="1">
      <alignment horizontal="right" vertical="top"/>
      <protection locked="0"/>
    </xf>
    <xf numFmtId="43" fontId="7" fillId="2" borderId="0" xfId="12" applyFont="1" applyFill="1" applyBorder="1" applyAlignment="1" applyProtection="1">
      <alignment horizontal="right" vertical="top"/>
    </xf>
    <xf numFmtId="43" fontId="7" fillId="2" borderId="6" xfId="12" applyFont="1" applyFill="1" applyBorder="1" applyAlignment="1" applyProtection="1">
      <alignment horizontal="right" vertical="top"/>
    </xf>
    <xf numFmtId="0" fontId="6" fillId="0" borderId="5" xfId="0" applyFont="1" applyFill="1" applyBorder="1" applyAlignment="1" applyProtection="1">
      <alignment horizontal="justify" vertical="top"/>
      <protection locked="0"/>
    </xf>
    <xf numFmtId="4" fontId="15" fillId="0" borderId="0" xfId="0" applyNumberFormat="1" applyFont="1" applyFill="1" applyBorder="1" applyAlignment="1" applyProtection="1">
      <alignment horizontal="right" vertical="top"/>
    </xf>
    <xf numFmtId="4" fontId="15" fillId="0" borderId="6" xfId="0" applyNumberFormat="1" applyFont="1" applyFill="1" applyBorder="1" applyAlignment="1" applyProtection="1">
      <alignment horizontal="right" vertical="top"/>
    </xf>
    <xf numFmtId="0" fontId="7" fillId="0" borderId="5" xfId="0" applyFont="1" applyFill="1" applyBorder="1" applyAlignment="1" applyProtection="1">
      <alignment horizontal="justify" vertical="top"/>
      <protection locked="0"/>
    </xf>
    <xf numFmtId="4" fontId="3" fillId="0" borderId="0" xfId="0" applyNumberFormat="1" applyFont="1" applyFill="1" applyBorder="1" applyAlignment="1" applyProtection="1">
      <alignment horizontal="right" vertical="top"/>
    </xf>
    <xf numFmtId="4" fontId="3" fillId="0" borderId="6" xfId="0" applyNumberFormat="1" applyFont="1" applyFill="1" applyBorder="1" applyAlignment="1" applyProtection="1">
      <alignment horizontal="right" vertical="top"/>
    </xf>
    <xf numFmtId="0" fontId="22" fillId="0" borderId="5" xfId="0" applyFont="1" applyFill="1" applyBorder="1" applyAlignment="1" applyProtection="1">
      <alignment horizontal="justify" vertical="top"/>
      <protection locked="0"/>
    </xf>
    <xf numFmtId="4" fontId="22" fillId="0" borderId="0" xfId="0" applyNumberFormat="1" applyFont="1" applyFill="1" applyBorder="1" applyAlignment="1" applyProtection="1">
      <alignment horizontal="right" vertical="top"/>
      <protection locked="0"/>
    </xf>
    <xf numFmtId="4" fontId="22" fillId="0" borderId="6" xfId="0" applyNumberFormat="1" applyFont="1" applyFill="1" applyBorder="1" applyAlignment="1" applyProtection="1">
      <alignment horizontal="right" vertical="top"/>
      <protection locked="0"/>
    </xf>
    <xf numFmtId="4" fontId="3" fillId="0" borderId="0" xfId="0" applyNumberFormat="1" applyFont="1" applyFill="1" applyBorder="1" applyAlignment="1" applyProtection="1">
      <alignment horizontal="right" vertical="top"/>
      <protection locked="0"/>
    </xf>
    <xf numFmtId="4" fontId="3" fillId="0" borderId="6" xfId="0" applyNumberFormat="1" applyFont="1" applyFill="1" applyBorder="1" applyAlignment="1" applyProtection="1">
      <alignment horizontal="right" vertical="top"/>
      <protection locked="0"/>
    </xf>
    <xf numFmtId="0" fontId="18" fillId="0" borderId="5" xfId="0" applyFont="1" applyFill="1" applyBorder="1" applyAlignment="1" applyProtection="1">
      <alignment horizontal="justify" vertical="top"/>
      <protection locked="0"/>
    </xf>
    <xf numFmtId="4" fontId="1" fillId="0" borderId="0" xfId="0" applyNumberFormat="1" applyFont="1" applyFill="1" applyAlignment="1" applyProtection="1">
      <alignment horizontal="right"/>
      <protection locked="0"/>
    </xf>
    <xf numFmtId="4" fontId="1" fillId="0" borderId="6" xfId="0" applyNumberFormat="1" applyFon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justify" vertical="top"/>
      <protection locked="0"/>
    </xf>
    <xf numFmtId="0" fontId="22" fillId="0" borderId="7" xfId="0" applyFont="1" applyFill="1" applyBorder="1" applyAlignment="1" applyProtection="1">
      <alignment horizontal="justify" vertical="top"/>
      <protection locked="0"/>
    </xf>
    <xf numFmtId="4" fontId="22" fillId="0" borderId="8" xfId="0" applyNumberFormat="1" applyFont="1" applyFill="1" applyBorder="1" applyAlignment="1" applyProtection="1">
      <alignment horizontal="right" vertical="top"/>
      <protection locked="0"/>
    </xf>
    <xf numFmtId="4" fontId="22" fillId="0" borderId="9" xfId="0" applyNumberFormat="1" applyFont="1" applyFill="1" applyBorder="1" applyAlignment="1" applyProtection="1">
      <alignment horizontal="right" vertical="top"/>
      <protection locked="0"/>
    </xf>
    <xf numFmtId="0" fontId="22" fillId="0" borderId="0" xfId="0" applyFont="1" applyFill="1" applyBorder="1" applyAlignment="1" applyProtection="1">
      <alignment horizontal="justify" vertical="top"/>
      <protection locked="0"/>
    </xf>
    <xf numFmtId="0" fontId="5" fillId="0" borderId="0" xfId="0" applyFont="1" applyFill="1" applyAlignment="1" applyProtection="1">
      <protection locked="0"/>
    </xf>
    <xf numFmtId="0" fontId="21" fillId="0" borderId="1" xfId="0" applyFont="1" applyFill="1" applyBorder="1" applyAlignment="1" applyProtection="1">
      <alignment vertical="center"/>
      <protection locked="0"/>
    </xf>
    <xf numFmtId="0" fontId="21" fillId="0" borderId="26" xfId="0" applyFont="1" applyFill="1" applyBorder="1" applyAlignment="1" applyProtection="1">
      <alignment vertical="center"/>
      <protection locked="0"/>
    </xf>
    <xf numFmtId="4" fontId="16" fillId="0" borderId="17" xfId="0" applyNumberFormat="1" applyFont="1" applyFill="1" applyBorder="1" applyAlignment="1" applyProtection="1">
      <alignment horizontal="justify" vertical="center"/>
      <protection locked="0"/>
    </xf>
    <xf numFmtId="4" fontId="16" fillId="0" borderId="46" xfId="0" applyNumberFormat="1" applyFont="1" applyFill="1" applyBorder="1" applyAlignment="1" applyProtection="1">
      <alignment horizontal="justify" vertical="center"/>
      <protection locked="0"/>
    </xf>
    <xf numFmtId="0" fontId="21" fillId="0" borderId="5" xfId="0" applyFont="1" applyFill="1" applyBorder="1" applyAlignment="1" applyProtection="1">
      <alignment vertical="center"/>
      <protection locked="0"/>
    </xf>
    <xf numFmtId="0" fontId="21" fillId="0" borderId="14" xfId="0" applyFont="1" applyFill="1" applyBorder="1" applyAlignment="1" applyProtection="1">
      <alignment vertical="center"/>
      <protection locked="0"/>
    </xf>
    <xf numFmtId="4" fontId="19" fillId="0" borderId="17" xfId="0" applyNumberFormat="1" applyFont="1" applyFill="1" applyBorder="1" applyAlignment="1" applyProtection="1">
      <alignment horizontal="right" vertical="center"/>
    </xf>
    <xf numFmtId="4" fontId="30" fillId="0" borderId="17" xfId="0" applyNumberFormat="1" applyFont="1" applyFill="1" applyBorder="1" applyAlignment="1" applyProtection="1">
      <alignment horizontal="right" vertical="center"/>
    </xf>
    <xf numFmtId="4" fontId="30" fillId="0" borderId="46" xfId="0" applyNumberFormat="1" applyFont="1" applyFill="1" applyBorder="1" applyAlignment="1" applyProtection="1">
      <alignment horizontal="right" vertical="center"/>
    </xf>
    <xf numFmtId="0" fontId="21" fillId="0" borderId="5" xfId="0" applyFont="1" applyFill="1" applyBorder="1" applyAlignment="1" applyProtection="1">
      <alignment horizontal="justify" vertical="center"/>
      <protection locked="0"/>
    </xf>
    <xf numFmtId="0" fontId="29" fillId="0" borderId="14" xfId="0" applyFont="1" applyFill="1" applyBorder="1" applyAlignment="1" applyProtection="1">
      <alignment horizontal="justify" vertical="center"/>
      <protection locked="0"/>
    </xf>
    <xf numFmtId="4" fontId="2" fillId="0" borderId="17" xfId="0" applyNumberFormat="1" applyFont="1" applyFill="1" applyBorder="1" applyAlignment="1" applyProtection="1">
      <alignment horizontal="right" vertical="center"/>
      <protection locked="0"/>
    </xf>
    <xf numFmtId="4" fontId="2" fillId="0" borderId="46" xfId="0" applyNumberFormat="1" applyFont="1" applyFill="1" applyBorder="1" applyAlignment="1" applyProtection="1">
      <alignment horizontal="right" vertical="center"/>
      <protection locked="0"/>
    </xf>
    <xf numFmtId="0" fontId="16" fillId="0" borderId="5" xfId="0" applyFont="1" applyFill="1" applyBorder="1" applyAlignment="1" applyProtection="1">
      <alignment horizontal="justify" vertical="center"/>
      <protection locked="0"/>
    </xf>
    <xf numFmtId="0" fontId="2" fillId="0" borderId="14" xfId="0" applyFont="1" applyFill="1" applyBorder="1" applyAlignment="1" applyProtection="1">
      <alignment horizontal="left" vertical="center" wrapText="1" indent="2"/>
      <protection locked="0"/>
    </xf>
    <xf numFmtId="4" fontId="2" fillId="0" borderId="17" xfId="0" applyNumberFormat="1" applyFont="1" applyFill="1" applyBorder="1" applyAlignment="1" applyProtection="1">
      <alignment horizontal="right" vertical="center"/>
    </xf>
    <xf numFmtId="4" fontId="2" fillId="0" borderId="46" xfId="0" applyNumberFormat="1" applyFont="1" applyFill="1" applyBorder="1" applyAlignment="1" applyProtection="1">
      <alignment horizontal="right" vertical="center"/>
    </xf>
    <xf numFmtId="0" fontId="16" fillId="0" borderId="7" xfId="0" applyFont="1" applyFill="1" applyBorder="1" applyAlignment="1" applyProtection="1">
      <alignment horizontal="justify" vertical="center"/>
      <protection locked="0"/>
    </xf>
    <xf numFmtId="0" fontId="16" fillId="0" borderId="27" xfId="0" applyFont="1" applyFill="1" applyBorder="1" applyAlignment="1" applyProtection="1">
      <alignment horizontal="justify" vertical="center"/>
      <protection locked="0"/>
    </xf>
    <xf numFmtId="4" fontId="2" fillId="0" borderId="16" xfId="0" applyNumberFormat="1" applyFont="1" applyFill="1" applyBorder="1" applyAlignment="1" applyProtection="1">
      <alignment horizontal="right" vertical="center"/>
      <protection locked="0"/>
    </xf>
    <xf numFmtId="4" fontId="2" fillId="0" borderId="18" xfId="0" applyNumberFormat="1" applyFont="1" applyFill="1" applyBorder="1" applyAlignment="1" applyProtection="1">
      <alignment horizontal="right" vertical="center"/>
      <protection locked="0"/>
    </xf>
    <xf numFmtId="0" fontId="33" fillId="2" borderId="0" xfId="0" applyFont="1" applyFill="1" applyBorder="1" applyAlignment="1">
      <alignment horizontal="center" vertical="center"/>
    </xf>
    <xf numFmtId="4" fontId="23" fillId="0" borderId="0" xfId="0" applyNumberFormat="1" applyFont="1" applyBorder="1" applyAlignment="1" applyProtection="1">
      <alignment horizontal="right" vertical="center" wrapText="1"/>
      <protection locked="0"/>
    </xf>
    <xf numFmtId="4" fontId="10" fillId="0" borderId="0" xfId="0" applyNumberFormat="1" applyFont="1" applyBorder="1" applyAlignment="1" applyProtection="1">
      <alignment horizontal="right" vertical="center" wrapText="1"/>
      <protection locked="0"/>
    </xf>
    <xf numFmtId="4" fontId="11" fillId="0" borderId="0" xfId="0" applyNumberFormat="1" applyFont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 applyProtection="1">
      <alignment horizontal="right" vertical="center" wrapText="1"/>
    </xf>
    <xf numFmtId="3" fontId="31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 wrapText="1"/>
    </xf>
    <xf numFmtId="3" fontId="3" fillId="0" borderId="0" xfId="0" applyNumberFormat="1" applyFont="1" applyBorder="1" applyAlignment="1" applyProtection="1">
      <alignment horizontal="right" vertical="center" wrapText="1"/>
    </xf>
    <xf numFmtId="4" fontId="5" fillId="0" borderId="49" xfId="0" applyNumberFormat="1" applyFont="1" applyBorder="1" applyAlignment="1" applyProtection="1">
      <alignment horizontal="left" vertical="top"/>
      <protection locked="0"/>
    </xf>
    <xf numFmtId="0" fontId="56" fillId="0" borderId="0" xfId="0" applyFont="1" applyFill="1" applyBorder="1" applyAlignment="1" applyProtection="1">
      <alignment horizontal="left"/>
    </xf>
    <xf numFmtId="0" fontId="12" fillId="0" borderId="0" xfId="0" applyFont="1" applyFill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horizontal="right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/>
    <xf numFmtId="0" fontId="33" fillId="0" borderId="3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33" fillId="0" borderId="32" xfId="0" applyFont="1" applyFill="1" applyBorder="1" applyAlignment="1">
      <alignment horizontal="right" vertical="center"/>
    </xf>
    <xf numFmtId="0" fontId="5" fillId="0" borderId="2" xfId="0" applyFont="1" applyFill="1" applyBorder="1"/>
    <xf numFmtId="0" fontId="5" fillId="0" borderId="0" xfId="0" applyFont="1" applyFill="1" applyBorder="1" applyAlignment="1"/>
    <xf numFmtId="0" fontId="25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justify" vertical="center" wrapText="1"/>
    </xf>
    <xf numFmtId="0" fontId="64" fillId="6" borderId="6" xfId="0" applyFont="1" applyFill="1" applyBorder="1" applyAlignment="1">
      <alignment horizontal="center" vertical="center" wrapText="1"/>
    </xf>
    <xf numFmtId="0" fontId="64" fillId="6" borderId="9" xfId="0" applyFont="1" applyFill="1" applyBorder="1" applyAlignment="1">
      <alignment horizontal="center" vertical="center" wrapText="1"/>
    </xf>
    <xf numFmtId="0" fontId="65" fillId="0" borderId="6" xfId="0" applyFont="1" applyBorder="1" applyAlignment="1">
      <alignment horizontal="justify" vertical="center" wrapText="1"/>
    </xf>
    <xf numFmtId="0" fontId="60" fillId="4" borderId="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justify" vertical="center" wrapText="1"/>
    </xf>
    <xf numFmtId="0" fontId="64" fillId="6" borderId="3" xfId="0" applyFont="1" applyFill="1" applyBorder="1" applyAlignment="1">
      <alignment horizontal="center" vertical="center" wrapText="1"/>
    </xf>
    <xf numFmtId="0" fontId="66" fillId="6" borderId="9" xfId="0" applyFont="1" applyFill="1" applyBorder="1" applyAlignment="1">
      <alignment vertical="center" wrapText="1"/>
    </xf>
    <xf numFmtId="0" fontId="64" fillId="0" borderId="4" xfId="0" applyFont="1" applyBorder="1" applyAlignment="1">
      <alignment horizontal="left" vertical="center" wrapText="1"/>
    </xf>
    <xf numFmtId="0" fontId="65" fillId="0" borderId="4" xfId="0" applyFont="1" applyBorder="1" applyAlignment="1">
      <alignment horizontal="justify" vertical="center" wrapText="1"/>
    </xf>
    <xf numFmtId="0" fontId="65" fillId="0" borderId="13" xfId="0" applyFont="1" applyBorder="1" applyAlignment="1">
      <alignment horizontal="justify" vertical="center" wrapText="1"/>
    </xf>
    <xf numFmtId="0" fontId="58" fillId="0" borderId="0" xfId="0" applyFont="1" applyAlignment="1">
      <alignment horizontal="center" vertical="center"/>
    </xf>
    <xf numFmtId="0" fontId="58" fillId="0" borderId="9" xfId="0" applyFont="1" applyBorder="1" applyAlignment="1">
      <alignment vertical="center" wrapText="1"/>
    </xf>
    <xf numFmtId="0" fontId="58" fillId="0" borderId="7" xfId="0" applyFont="1" applyBorder="1" applyAlignment="1">
      <alignment vertical="center" wrapText="1"/>
    </xf>
    <xf numFmtId="0" fontId="60" fillId="6" borderId="9" xfId="0" applyFont="1" applyFill="1" applyBorder="1" applyAlignment="1">
      <alignment horizontal="center" vertical="center" wrapText="1"/>
    </xf>
    <xf numFmtId="0" fontId="61" fillId="0" borderId="6" xfId="0" applyFont="1" applyBorder="1" applyAlignment="1">
      <alignment vertical="center" wrapText="1"/>
    </xf>
    <xf numFmtId="0" fontId="60" fillId="0" borderId="6" xfId="0" applyFont="1" applyBorder="1" applyAlignment="1">
      <alignment vertical="center" wrapText="1"/>
    </xf>
    <xf numFmtId="0" fontId="61" fillId="0" borderId="6" xfId="0" applyFont="1" applyBorder="1" applyAlignment="1">
      <alignment horizontal="left" vertical="center" wrapText="1" indent="5"/>
    </xf>
    <xf numFmtId="0" fontId="61" fillId="0" borderId="7" xfId="0" applyFont="1" applyBorder="1" applyAlignment="1">
      <alignment vertical="center" wrapText="1"/>
    </xf>
    <xf numFmtId="0" fontId="60" fillId="0" borderId="9" xfId="0" applyFont="1" applyBorder="1" applyAlignment="1">
      <alignment vertical="center" wrapText="1"/>
    </xf>
    <xf numFmtId="0" fontId="61" fillId="0" borderId="9" xfId="0" applyFont="1" applyBorder="1" applyAlignment="1">
      <alignment vertical="center" wrapText="1"/>
    </xf>
    <xf numFmtId="0" fontId="67" fillId="0" borderId="7" xfId="0" applyFont="1" applyBorder="1" applyAlignment="1">
      <alignment horizontal="left" vertical="center"/>
    </xf>
    <xf numFmtId="0" fontId="61" fillId="0" borderId="7" xfId="0" applyFont="1" applyBorder="1" applyAlignment="1">
      <alignment horizontal="left" vertical="center"/>
    </xf>
    <xf numFmtId="0" fontId="60" fillId="6" borderId="3" xfId="0" applyFont="1" applyFill="1" applyBorder="1" applyAlignment="1">
      <alignment horizontal="center" vertical="center"/>
    </xf>
    <xf numFmtId="0" fontId="60" fillId="6" borderId="9" xfId="0" applyFont="1" applyFill="1" applyBorder="1" applyAlignment="1">
      <alignment horizontal="center" vertical="center"/>
    </xf>
    <xf numFmtId="0" fontId="61" fillId="0" borderId="6" xfId="0" applyFont="1" applyBorder="1" applyAlignment="1">
      <alignment vertical="center"/>
    </xf>
    <xf numFmtId="0" fontId="61" fillId="0" borderId="6" xfId="0" applyFont="1" applyBorder="1" applyAlignment="1">
      <alignment horizontal="left" vertical="center" indent="5"/>
    </xf>
    <xf numFmtId="0" fontId="61" fillId="0" borderId="6" xfId="0" applyFont="1" applyBorder="1" applyAlignment="1">
      <alignment horizontal="justify" vertical="center"/>
    </xf>
    <xf numFmtId="0" fontId="60" fillId="0" borderId="6" xfId="0" applyFont="1" applyBorder="1" applyAlignment="1">
      <alignment horizontal="left" vertical="center" indent="1"/>
    </xf>
    <xf numFmtId="0" fontId="61" fillId="0" borderId="9" xfId="0" applyFont="1" applyBorder="1" applyAlignment="1">
      <alignment horizontal="left" vertical="center" indent="1"/>
    </xf>
    <xf numFmtId="0" fontId="60" fillId="0" borderId="0" xfId="0" applyFont="1" applyBorder="1" applyAlignment="1">
      <alignment vertical="center"/>
    </xf>
    <xf numFmtId="0" fontId="60" fillId="0" borderId="5" xfId="0" applyFont="1" applyBorder="1" applyAlignment="1">
      <alignment horizontal="left" vertical="center" wrapText="1"/>
    </xf>
    <xf numFmtId="0" fontId="61" fillId="0" borderId="5" xfId="0" applyFont="1" applyBorder="1" applyAlignment="1">
      <alignment horizontal="left" vertical="center" wrapText="1"/>
    </xf>
    <xf numFmtId="0" fontId="61" fillId="0" borderId="5" xfId="0" applyFont="1" applyBorder="1" applyAlignment="1">
      <alignment horizontal="left" vertical="center" wrapText="1" indent="1"/>
    </xf>
    <xf numFmtId="0" fontId="60" fillId="0" borderId="7" xfId="0" applyFont="1" applyBorder="1" applyAlignment="1">
      <alignment horizontal="left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39" fillId="4" borderId="0" xfId="0" applyFont="1" applyFill="1" applyBorder="1" applyAlignment="1">
      <alignment vertical="center" wrapText="1"/>
    </xf>
    <xf numFmtId="0" fontId="59" fillId="4" borderId="0" xfId="0" applyFont="1" applyFill="1" applyBorder="1" applyAlignment="1">
      <alignment vertical="center" wrapText="1"/>
    </xf>
    <xf numFmtId="0" fontId="40" fillId="0" borderId="0" xfId="0" applyFont="1"/>
    <xf numFmtId="0" fontId="61" fillId="0" borderId="6" xfId="0" applyFont="1" applyBorder="1" applyAlignment="1">
      <alignment horizontal="right" vertical="center"/>
    </xf>
    <xf numFmtId="0" fontId="61" fillId="0" borderId="13" xfId="0" applyFont="1" applyBorder="1" applyAlignment="1">
      <alignment horizontal="right" vertical="center"/>
    </xf>
    <xf numFmtId="0" fontId="61" fillId="0" borderId="9" xfId="0" applyFont="1" applyBorder="1" applyAlignment="1">
      <alignment horizontal="right" vertical="center"/>
    </xf>
    <xf numFmtId="43" fontId="60" fillId="0" borderId="6" xfId="0" applyNumberFormat="1" applyFont="1" applyBorder="1" applyAlignment="1">
      <alignment horizontal="right" vertical="center" wrapText="1"/>
    </xf>
    <xf numFmtId="43" fontId="61" fillId="0" borderId="6" xfId="0" applyNumberFormat="1" applyFont="1" applyBorder="1" applyAlignment="1">
      <alignment horizontal="right" vertical="center" wrapText="1"/>
    </xf>
    <xf numFmtId="43" fontId="61" fillId="0" borderId="9" xfId="0" applyNumberFormat="1" applyFont="1" applyBorder="1" applyAlignment="1">
      <alignment horizontal="right" vertical="center" wrapText="1"/>
    </xf>
    <xf numFmtId="0" fontId="62" fillId="0" borderId="9" xfId="0" applyFont="1" applyBorder="1" applyAlignment="1">
      <alignment horizontal="right" vertical="center" wrapText="1"/>
    </xf>
    <xf numFmtId="43" fontId="25" fillId="0" borderId="6" xfId="0" applyNumberFormat="1" applyFont="1" applyBorder="1" applyAlignment="1">
      <alignment horizontal="right" vertical="center" wrapText="1"/>
    </xf>
    <xf numFmtId="0" fontId="60" fillId="0" borderId="51" xfId="0" applyFont="1" applyBorder="1" applyAlignment="1">
      <alignment vertical="center"/>
    </xf>
    <xf numFmtId="43" fontId="61" fillId="0" borderId="6" xfId="0" applyNumberFormat="1" applyFont="1" applyBorder="1" applyAlignment="1">
      <alignment horizontal="right" vertical="center"/>
    </xf>
    <xf numFmtId="43" fontId="61" fillId="0" borderId="9" xfId="0" applyNumberFormat="1" applyFont="1" applyBorder="1" applyAlignment="1">
      <alignment horizontal="right" vertical="center"/>
    </xf>
    <xf numFmtId="43" fontId="60" fillId="0" borderId="6" xfId="0" applyNumberFormat="1" applyFont="1" applyBorder="1" applyAlignment="1">
      <alignment horizontal="right" vertical="center"/>
    </xf>
    <xf numFmtId="0" fontId="61" fillId="0" borderId="6" xfId="0" applyFont="1" applyBorder="1" applyAlignment="1" applyProtection="1">
      <alignment horizontal="right" vertical="center"/>
    </xf>
    <xf numFmtId="43" fontId="61" fillId="0" borderId="6" xfId="0" applyNumberFormat="1" applyFont="1" applyBorder="1" applyAlignment="1" applyProtection="1">
      <alignment horizontal="right" vertical="center"/>
    </xf>
    <xf numFmtId="43" fontId="61" fillId="0" borderId="6" xfId="0" applyNumberFormat="1" applyFont="1" applyBorder="1" applyAlignment="1" applyProtection="1">
      <alignment horizontal="right" vertical="center"/>
      <protection locked="0"/>
    </xf>
    <xf numFmtId="43" fontId="61" fillId="0" borderId="9" xfId="0" applyNumberFormat="1" applyFont="1" applyBorder="1" applyAlignment="1" applyProtection="1">
      <alignment horizontal="right" vertical="center"/>
      <protection locked="0"/>
    </xf>
    <xf numFmtId="43" fontId="61" fillId="6" borderId="6" xfId="0" applyNumberFormat="1" applyFont="1" applyFill="1" applyBorder="1" applyAlignment="1" applyProtection="1">
      <alignment horizontal="right" vertical="center"/>
    </xf>
    <xf numFmtId="43" fontId="61" fillId="0" borderId="6" xfId="0" applyNumberFormat="1" applyFont="1" applyFill="1" applyBorder="1" applyAlignment="1" applyProtection="1">
      <alignment horizontal="right" vertical="center"/>
    </xf>
    <xf numFmtId="43" fontId="25" fillId="0" borderId="6" xfId="0" applyNumberFormat="1" applyFont="1" applyBorder="1" applyAlignment="1" applyProtection="1">
      <alignment horizontal="right" vertical="center" wrapText="1"/>
      <protection locked="0"/>
    </xf>
    <xf numFmtId="43" fontId="25" fillId="0" borderId="6" xfId="0" applyNumberFormat="1" applyFont="1" applyBorder="1" applyAlignment="1" applyProtection="1">
      <alignment horizontal="right" vertical="center" wrapText="1"/>
    </xf>
    <xf numFmtId="0" fontId="0" fillId="0" borderId="0" xfId="0" applyFill="1"/>
    <xf numFmtId="0" fontId="71" fillId="0" borderId="8" xfId="0" applyFont="1" applyBorder="1" applyAlignment="1">
      <alignment horizontal="left" vertical="center"/>
    </xf>
    <xf numFmtId="0" fontId="71" fillId="0" borderId="13" xfId="0" applyFont="1" applyBorder="1" applyAlignment="1">
      <alignment horizontal="center" vertical="center"/>
    </xf>
    <xf numFmtId="0" fontId="71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justify" vertical="center" wrapText="1"/>
    </xf>
    <xf numFmtId="0" fontId="60" fillId="6" borderId="3" xfId="0" applyFont="1" applyFill="1" applyBorder="1" applyAlignment="1">
      <alignment horizontal="center" vertical="center" wrapText="1"/>
    </xf>
    <xf numFmtId="43" fontId="23" fillId="0" borderId="9" xfId="0" applyNumberFormat="1" applyFont="1" applyBorder="1" applyAlignment="1">
      <alignment horizontal="right" vertical="center" wrapText="1"/>
    </xf>
    <xf numFmtId="43" fontId="61" fillId="0" borderId="6" xfId="0" applyNumberFormat="1" applyFont="1" applyBorder="1" applyAlignment="1" applyProtection="1">
      <alignment horizontal="right" vertical="center" wrapText="1"/>
      <protection locked="0"/>
    </xf>
    <xf numFmtId="0" fontId="25" fillId="0" borderId="13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left" vertical="center" wrapText="1"/>
    </xf>
    <xf numFmtId="43" fontId="12" fillId="0" borderId="9" xfId="0" applyNumberFormat="1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25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12" fillId="0" borderId="4" xfId="0" applyFont="1" applyBorder="1" applyAlignment="1">
      <alignment horizontal="left" vertical="top" wrapText="1"/>
    </xf>
    <xf numFmtId="43" fontId="12" fillId="0" borderId="6" xfId="0" applyNumberFormat="1" applyFont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>
      <alignment horizontal="justify" vertical="center" wrapText="1"/>
    </xf>
    <xf numFmtId="43" fontId="12" fillId="0" borderId="6" xfId="0" applyNumberFormat="1" applyFont="1" applyBorder="1" applyAlignment="1">
      <alignment horizontal="right" vertical="center" wrapText="1"/>
    </xf>
    <xf numFmtId="43" fontId="12" fillId="0" borderId="9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justify" vertical="center" wrapText="1"/>
    </xf>
    <xf numFmtId="43" fontId="12" fillId="0" borderId="6" xfId="0" applyNumberFormat="1" applyFont="1" applyBorder="1" applyAlignment="1">
      <alignment horizontal="justify" vertical="center" wrapText="1"/>
    </xf>
    <xf numFmtId="43" fontId="25" fillId="0" borderId="9" xfId="0" applyNumberFormat="1" applyFont="1" applyBorder="1" applyAlignment="1">
      <alignment horizontal="right" vertical="center" wrapText="1"/>
    </xf>
    <xf numFmtId="43" fontId="60" fillId="6" borderId="6" xfId="0" applyNumberFormat="1" applyFont="1" applyFill="1" applyBorder="1" applyAlignment="1">
      <alignment horizontal="right" vertical="center" wrapText="1"/>
    </xf>
    <xf numFmtId="43" fontId="70" fillId="0" borderId="4" xfId="0" applyNumberFormat="1" applyFont="1" applyBorder="1" applyAlignment="1">
      <alignment vertical="center"/>
    </xf>
    <xf numFmtId="43" fontId="71" fillId="0" borderId="4" xfId="0" applyNumberFormat="1" applyFont="1" applyBorder="1" applyAlignment="1">
      <alignment vertical="center"/>
    </xf>
    <xf numFmtId="43" fontId="71" fillId="0" borderId="6" xfId="0" applyNumberFormat="1" applyFont="1" applyBorder="1" applyAlignment="1">
      <alignment vertical="center"/>
    </xf>
    <xf numFmtId="43" fontId="71" fillId="0" borderId="4" xfId="0" applyNumberFormat="1" applyFont="1" applyBorder="1" applyAlignment="1" applyProtection="1">
      <alignment vertical="center"/>
      <protection locked="0"/>
    </xf>
    <xf numFmtId="43" fontId="71" fillId="0" borderId="4" xfId="0" applyNumberFormat="1" applyFont="1" applyBorder="1" applyAlignment="1" applyProtection="1">
      <alignment vertical="center"/>
    </xf>
    <xf numFmtId="43" fontId="70" fillId="0" borderId="4" xfId="0" applyNumberFormat="1" applyFont="1" applyBorder="1" applyAlignment="1" applyProtection="1">
      <alignment vertical="center"/>
    </xf>
    <xf numFmtId="0" fontId="70" fillId="0" borderId="9" xfId="0" applyFont="1" applyFill="1" applyBorder="1" applyAlignment="1">
      <alignment horizontal="center" vertical="center" wrapText="1"/>
    </xf>
    <xf numFmtId="43" fontId="60" fillId="0" borderId="4" xfId="0" applyNumberFormat="1" applyFont="1" applyBorder="1" applyAlignment="1">
      <alignment horizontal="right" wrapText="1"/>
    </xf>
    <xf numFmtId="43" fontId="60" fillId="0" borderId="6" xfId="0" applyNumberFormat="1" applyFont="1" applyBorder="1" applyAlignment="1">
      <alignment horizontal="right" wrapText="1"/>
    </xf>
    <xf numFmtId="43" fontId="60" fillId="0" borderId="4" xfId="0" applyNumberFormat="1" applyFont="1" applyBorder="1" applyAlignment="1" applyProtection="1">
      <alignment horizontal="right" wrapText="1"/>
      <protection locked="0"/>
    </xf>
    <xf numFmtId="43" fontId="60" fillId="0" borderId="6" xfId="0" applyNumberFormat="1" applyFont="1" applyBorder="1" applyAlignment="1" applyProtection="1">
      <alignment horizontal="right" wrapText="1"/>
      <protection locked="0"/>
    </xf>
    <xf numFmtId="0" fontId="25" fillId="0" borderId="50" xfId="0" applyFont="1" applyBorder="1" applyAlignment="1">
      <alignment horizontal="justify" vertical="center" wrapText="1"/>
    </xf>
    <xf numFmtId="43" fontId="25" fillId="0" borderId="3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25" fillId="0" borderId="3" xfId="0" applyFont="1" applyBorder="1" applyAlignment="1">
      <alignment horizontal="justify" vertical="center" wrapText="1"/>
    </xf>
    <xf numFmtId="0" fontId="61" fillId="0" borderId="8" xfId="0" applyFont="1" applyBorder="1" applyAlignment="1">
      <alignment horizontal="left" vertical="center"/>
    </xf>
    <xf numFmtId="0" fontId="61" fillId="0" borderId="52" xfId="0" applyFont="1" applyBorder="1" applyAlignment="1">
      <alignment horizontal="left" vertical="justify"/>
    </xf>
    <xf numFmtId="43" fontId="71" fillId="0" borderId="13" xfId="0" applyNumberFormat="1" applyFont="1" applyBorder="1" applyAlignment="1" applyProtection="1">
      <alignment vertical="center"/>
      <protection locked="0"/>
    </xf>
    <xf numFmtId="43" fontId="71" fillId="0" borderId="13" xfId="0" applyNumberFormat="1" applyFont="1" applyBorder="1" applyAlignment="1" applyProtection="1">
      <alignment vertical="center"/>
    </xf>
    <xf numFmtId="43" fontId="71" fillId="0" borderId="9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25" fillId="0" borderId="0" xfId="0" applyFont="1" applyFill="1" applyAlignment="1" applyProtection="1">
      <alignment vertical="center"/>
    </xf>
    <xf numFmtId="0" fontId="55" fillId="0" borderId="0" xfId="0" applyFont="1" applyFill="1"/>
    <xf numFmtId="43" fontId="12" fillId="0" borderId="6" xfId="0" applyNumberFormat="1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43" fontId="12" fillId="0" borderId="6" xfId="0" applyNumberFormat="1" applyFont="1" applyBorder="1" applyAlignment="1" applyProtection="1">
      <alignment vertical="center"/>
      <protection locked="0"/>
    </xf>
    <xf numFmtId="0" fontId="25" fillId="0" borderId="5" xfId="0" applyFont="1" applyBorder="1" applyAlignment="1">
      <alignment horizontal="justify" vertical="center"/>
    </xf>
    <xf numFmtId="0" fontId="25" fillId="0" borderId="6" xfId="0" applyFont="1" applyBorder="1" applyAlignment="1">
      <alignment horizontal="justify" vertical="center"/>
    </xf>
    <xf numFmtId="43" fontId="25" fillId="0" borderId="6" xfId="0" applyNumberFormat="1" applyFont="1" applyBorder="1" applyAlignment="1" applyProtection="1">
      <alignment vertical="center"/>
    </xf>
    <xf numFmtId="43" fontId="12" fillId="0" borderId="6" xfId="0" applyNumberFormat="1" applyFont="1" applyBorder="1" applyAlignment="1" applyProtection="1">
      <alignment vertical="center"/>
    </xf>
    <xf numFmtId="43" fontId="25" fillId="0" borderId="6" xfId="0" applyNumberFormat="1" applyFont="1" applyBorder="1" applyAlignment="1" applyProtection="1">
      <alignment vertical="center"/>
      <protection locked="0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43" fontId="12" fillId="0" borderId="9" xfId="0" applyNumberFormat="1" applyFont="1" applyBorder="1" applyAlignment="1" applyProtection="1">
      <alignment vertical="center"/>
      <protection locked="0"/>
    </xf>
    <xf numFmtId="43" fontId="12" fillId="0" borderId="9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43" fontId="12" fillId="0" borderId="0" xfId="0" applyNumberFormat="1" applyFont="1" applyBorder="1" applyAlignment="1" applyProtection="1">
      <alignment vertical="center"/>
      <protection locked="0"/>
    </xf>
    <xf numFmtId="43" fontId="12" fillId="0" borderId="0" xfId="0" applyNumberFormat="1" applyFont="1" applyBorder="1" applyAlignment="1">
      <alignment vertical="center"/>
    </xf>
    <xf numFmtId="0" fontId="71" fillId="0" borderId="7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41" fontId="61" fillId="0" borderId="6" xfId="0" applyNumberFormat="1" applyFont="1" applyBorder="1" applyAlignment="1" applyProtection="1">
      <alignment vertical="center" wrapText="1"/>
      <protection locked="0"/>
    </xf>
    <xf numFmtId="0" fontId="41" fillId="0" borderId="0" xfId="0" applyFont="1" applyFill="1" applyAlignment="1" applyProtection="1">
      <alignment wrapText="1"/>
    </xf>
    <xf numFmtId="43" fontId="61" fillId="0" borderId="9" xfId="0" applyNumberFormat="1" applyFont="1" applyBorder="1" applyAlignment="1" applyProtection="1">
      <alignment horizontal="right" vertical="center"/>
    </xf>
    <xf numFmtId="43" fontId="60" fillId="0" borderId="6" xfId="0" applyNumberFormat="1" applyFont="1" applyBorder="1" applyAlignment="1" applyProtection="1">
      <alignment horizontal="right" vertical="center"/>
    </xf>
    <xf numFmtId="43" fontId="60" fillId="0" borderId="6" xfId="0" applyNumberFormat="1" applyFont="1" applyFill="1" applyBorder="1" applyAlignment="1">
      <alignment horizontal="right" vertical="center" wrapText="1"/>
    </xf>
    <xf numFmtId="43" fontId="25" fillId="0" borderId="9" xfId="0" applyNumberFormat="1" applyFont="1" applyFill="1" applyBorder="1" applyAlignment="1">
      <alignment horizontal="right" vertical="center" wrapText="1"/>
    </xf>
    <xf numFmtId="43" fontId="12" fillId="0" borderId="9" xfId="0" applyNumberFormat="1" applyFont="1" applyBorder="1" applyAlignment="1" applyProtection="1">
      <alignment vertical="center"/>
    </xf>
    <xf numFmtId="41" fontId="61" fillId="0" borderId="6" xfId="0" applyNumberFormat="1" applyFont="1" applyBorder="1" applyAlignment="1">
      <alignment vertical="center" wrapText="1"/>
    </xf>
    <xf numFmtId="41" fontId="61" fillId="0" borderId="6" xfId="0" applyNumberFormat="1" applyFont="1" applyBorder="1" applyAlignment="1">
      <alignment horizontal="right" vertical="center"/>
    </xf>
    <xf numFmtId="41" fontId="61" fillId="6" borderId="6" xfId="0" applyNumberFormat="1" applyFont="1" applyFill="1" applyBorder="1" applyAlignment="1">
      <alignment horizontal="right" vertical="center" wrapText="1"/>
    </xf>
    <xf numFmtId="41" fontId="60" fillId="0" borderId="6" xfId="0" applyNumberFormat="1" applyFont="1" applyBorder="1" applyAlignment="1">
      <alignment horizontal="right" vertical="center" wrapText="1"/>
    </xf>
    <xf numFmtId="41" fontId="60" fillId="0" borderId="6" xfId="0" applyNumberFormat="1" applyFont="1" applyBorder="1" applyAlignment="1">
      <alignment horizontal="right" vertical="center"/>
    </xf>
    <xf numFmtId="41" fontId="60" fillId="0" borderId="6" xfId="0" applyNumberFormat="1" applyFont="1" applyBorder="1" applyAlignment="1">
      <alignment vertical="center" wrapText="1"/>
    </xf>
    <xf numFmtId="41" fontId="60" fillId="0" borderId="6" xfId="0" applyNumberFormat="1" applyFont="1" applyBorder="1" applyAlignment="1" applyProtection="1">
      <alignment vertical="center" wrapText="1"/>
      <protection locked="0"/>
    </xf>
    <xf numFmtId="41" fontId="61" fillId="2" borderId="6" xfId="0" applyNumberFormat="1" applyFont="1" applyFill="1" applyBorder="1" applyAlignment="1" applyProtection="1">
      <alignment vertical="center" wrapText="1"/>
    </xf>
    <xf numFmtId="41" fontId="61" fillId="0" borderId="6" xfId="0" applyNumberFormat="1" applyFont="1" applyFill="1" applyBorder="1" applyAlignment="1">
      <alignment horizontal="right" vertical="center" wrapText="1"/>
    </xf>
    <xf numFmtId="0" fontId="70" fillId="0" borderId="6" xfId="0" applyFont="1" applyFill="1" applyBorder="1" applyAlignment="1">
      <alignment horizontal="center" vertical="center"/>
    </xf>
    <xf numFmtId="0" fontId="70" fillId="0" borderId="6" xfId="0" applyFont="1" applyFill="1" applyBorder="1" applyAlignment="1">
      <alignment horizontal="center" vertical="center" wrapText="1"/>
    </xf>
    <xf numFmtId="0" fontId="70" fillId="0" borderId="4" xfId="0" applyFont="1" applyFill="1" applyBorder="1" applyAlignment="1">
      <alignment horizontal="center" vertical="center"/>
    </xf>
    <xf numFmtId="0" fontId="72" fillId="0" borderId="0" xfId="0" applyFont="1" applyAlignment="1" applyProtection="1">
      <protection locked="0"/>
    </xf>
    <xf numFmtId="0" fontId="73" fillId="0" borderId="0" xfId="0" applyFont="1" applyAlignment="1" applyProtection="1">
      <protection locked="0"/>
    </xf>
    <xf numFmtId="0" fontId="35" fillId="0" borderId="0" xfId="0" applyFont="1" applyFill="1" applyBorder="1" applyAlignment="1" applyProtection="1">
      <alignment horizontal="right" vertical="top"/>
      <protection locked="0"/>
    </xf>
    <xf numFmtId="0" fontId="72" fillId="0" borderId="0" xfId="0" applyFont="1" applyProtection="1">
      <protection locked="0"/>
    </xf>
    <xf numFmtId="0" fontId="74" fillId="0" borderId="0" xfId="0" applyFont="1" applyFill="1" applyProtection="1">
      <protection locked="0"/>
    </xf>
    <xf numFmtId="0" fontId="73" fillId="0" borderId="0" xfId="0" applyFont="1" applyProtection="1">
      <protection locked="0"/>
    </xf>
    <xf numFmtId="0" fontId="67" fillId="0" borderId="3" xfId="0" applyFont="1" applyBorder="1" applyAlignment="1">
      <alignment horizontal="center" vertical="center"/>
    </xf>
    <xf numFmtId="43" fontId="61" fillId="0" borderId="4" xfId="0" applyNumberFormat="1" applyFont="1" applyBorder="1" applyAlignment="1" applyProtection="1">
      <alignment horizontal="right" vertical="center"/>
      <protection locked="0"/>
    </xf>
    <xf numFmtId="43" fontId="61" fillId="0" borderId="4" xfId="0" applyNumberFormat="1" applyFont="1" applyBorder="1" applyAlignment="1" applyProtection="1">
      <alignment horizontal="right" vertical="center"/>
    </xf>
    <xf numFmtId="0" fontId="61" fillId="0" borderId="5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32" fillId="0" borderId="0" xfId="0" applyFont="1" applyProtection="1">
      <protection locked="0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60" fillId="0" borderId="5" xfId="0" applyFont="1" applyBorder="1" applyAlignment="1">
      <alignment horizontal="justify" vertical="center" wrapText="1"/>
    </xf>
    <xf numFmtId="0" fontId="60" fillId="0" borderId="6" xfId="0" applyFont="1" applyBorder="1" applyAlignment="1">
      <alignment horizontal="justify" vertical="center" wrapText="1"/>
    </xf>
    <xf numFmtId="0" fontId="60" fillId="4" borderId="9" xfId="0" applyFont="1" applyFill="1" applyBorder="1" applyAlignment="1">
      <alignment horizontal="center" vertical="center" wrapText="1"/>
    </xf>
    <xf numFmtId="0" fontId="61" fillId="0" borderId="5" xfId="0" applyFont="1" applyBorder="1" applyAlignment="1">
      <alignment horizontal="justify" vertical="center" wrapText="1"/>
    </xf>
    <xf numFmtId="0" fontId="61" fillId="0" borderId="6" xfId="0" applyFont="1" applyBorder="1" applyAlignment="1">
      <alignment horizontal="justify" vertical="center" wrapText="1"/>
    </xf>
    <xf numFmtId="0" fontId="61" fillId="0" borderId="0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61" fillId="0" borderId="5" xfId="0" applyFont="1" applyBorder="1" applyAlignment="1">
      <alignment horizontal="left" vertical="center"/>
    </xf>
    <xf numFmtId="0" fontId="61" fillId="0" borderId="0" xfId="0" applyFont="1" applyBorder="1" applyAlignment="1">
      <alignment vertical="center"/>
    </xf>
    <xf numFmtId="0" fontId="61" fillId="0" borderId="51" xfId="0" applyFont="1" applyBorder="1" applyAlignment="1">
      <alignment vertical="center"/>
    </xf>
    <xf numFmtId="0" fontId="61" fillId="0" borderId="51" xfId="0" applyFont="1" applyBorder="1" applyAlignment="1">
      <alignment horizontal="left" vertical="justify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0" fontId="60" fillId="6" borderId="50" xfId="0" applyFont="1" applyFill="1" applyBorder="1" applyAlignment="1">
      <alignment horizontal="center" vertical="center" wrapText="1"/>
    </xf>
    <xf numFmtId="0" fontId="60" fillId="6" borderId="13" xfId="0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2" fillId="0" borderId="0" xfId="0" applyFont="1" applyFill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0" fontId="60" fillId="0" borderId="5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1" fillId="0" borderId="6" xfId="0" applyFont="1" applyBorder="1" applyAlignment="1">
      <alignment horizontal="left" vertical="center" indent="1"/>
    </xf>
    <xf numFmtId="0" fontId="60" fillId="0" borderId="6" xfId="0" applyFont="1" applyBorder="1" applyAlignment="1">
      <alignment vertical="center"/>
    </xf>
    <xf numFmtId="0" fontId="60" fillId="0" borderId="5" xfId="0" applyFont="1" applyBorder="1" applyAlignment="1">
      <alignment vertical="center" wrapText="1"/>
    </xf>
    <xf numFmtId="0" fontId="59" fillId="4" borderId="0" xfId="0" applyFont="1" applyFill="1" applyBorder="1" applyAlignment="1">
      <alignment horizontal="center" vertical="center" wrapText="1"/>
    </xf>
    <xf numFmtId="0" fontId="61" fillId="0" borderId="5" xfId="0" applyFont="1" applyBorder="1" applyAlignment="1">
      <alignment vertical="center" wrapText="1"/>
    </xf>
    <xf numFmtId="0" fontId="16" fillId="0" borderId="15" xfId="0" applyFont="1" applyFill="1" applyBorder="1" applyAlignment="1" applyProtection="1">
      <alignment vertical="center"/>
      <protection locked="0"/>
    </xf>
    <xf numFmtId="3" fontId="3" fillId="0" borderId="9" xfId="0" applyNumberFormat="1" applyFont="1" applyBorder="1" applyAlignment="1" applyProtection="1">
      <alignment horizontal="right" vertical="center" wrapText="1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4" fontId="11" fillId="0" borderId="10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76" fillId="0" borderId="13" xfId="0" applyFont="1" applyBorder="1" applyAlignment="1">
      <alignment horizontal="justify" vertical="center" wrapText="1"/>
    </xf>
    <xf numFmtId="0" fontId="76" fillId="0" borderId="9" xfId="0" applyFont="1" applyBorder="1" applyAlignment="1">
      <alignment horizontal="justify" vertical="center" wrapText="1"/>
    </xf>
    <xf numFmtId="0" fontId="76" fillId="6" borderId="13" xfId="0" applyFont="1" applyFill="1" applyBorder="1" applyAlignment="1">
      <alignment horizontal="justify" vertical="center" wrapText="1"/>
    </xf>
    <xf numFmtId="0" fontId="76" fillId="6" borderId="9" xfId="0" applyFont="1" applyFill="1" applyBorder="1" applyAlignment="1">
      <alignment horizontal="justify" vertical="center" wrapText="1"/>
    </xf>
    <xf numFmtId="0" fontId="76" fillId="6" borderId="6" xfId="0" applyFont="1" applyFill="1" applyBorder="1" applyAlignment="1">
      <alignment horizontal="justify" vertical="center" wrapText="1"/>
    </xf>
    <xf numFmtId="0" fontId="76" fillId="0" borderId="6" xfId="0" applyFont="1" applyBorder="1" applyAlignment="1">
      <alignment horizontal="justify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3" fillId="0" borderId="50" xfId="0" applyFont="1" applyFill="1" applyBorder="1" applyAlignment="1" applyProtection="1">
      <alignment horizontal="center" vertical="center" wrapText="1"/>
      <protection locked="0"/>
    </xf>
    <xf numFmtId="49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 applyProtection="1">
      <alignment horizontal="right" vertical="center" wrapText="1"/>
    </xf>
    <xf numFmtId="3" fontId="1" fillId="0" borderId="13" xfId="0" applyNumberFormat="1" applyFont="1" applyBorder="1" applyAlignment="1" applyProtection="1">
      <alignment horizontal="right" vertical="center" wrapText="1"/>
      <protection locked="0"/>
    </xf>
    <xf numFmtId="3" fontId="1" fillId="0" borderId="13" xfId="0" applyNumberFormat="1" applyFont="1" applyBorder="1" applyAlignment="1" applyProtection="1">
      <alignment horizontal="right" vertical="center" wrapText="1"/>
    </xf>
    <xf numFmtId="3" fontId="3" fillId="0" borderId="13" xfId="0" applyNumberFormat="1" applyFont="1" applyBorder="1" applyAlignment="1" applyProtection="1">
      <alignment horizontal="right" vertical="center" wrapText="1"/>
    </xf>
    <xf numFmtId="0" fontId="33" fillId="0" borderId="57" xfId="0" applyFont="1" applyBorder="1" applyAlignment="1">
      <alignment horizontal="center" vertical="center"/>
    </xf>
    <xf numFmtId="0" fontId="37" fillId="0" borderId="57" xfId="0" applyFont="1" applyFill="1" applyBorder="1" applyAlignment="1">
      <alignment horizontal="center" vertical="center"/>
    </xf>
    <xf numFmtId="0" fontId="33" fillId="0" borderId="57" xfId="0" applyFont="1" applyFill="1" applyBorder="1" applyAlignment="1">
      <alignment horizontal="center" vertical="center"/>
    </xf>
    <xf numFmtId="0" fontId="33" fillId="0" borderId="57" xfId="0" applyFont="1" applyBorder="1" applyAlignment="1">
      <alignment horizontal="right" vertical="center"/>
    </xf>
    <xf numFmtId="0" fontId="71" fillId="0" borderId="5" xfId="0" applyFont="1" applyBorder="1" applyAlignment="1">
      <alignment horizontal="left" vertical="center"/>
    </xf>
    <xf numFmtId="0" fontId="70" fillId="0" borderId="9" xfId="0" applyFont="1" applyFill="1" applyBorder="1" applyAlignment="1">
      <alignment horizontal="center" vertical="center"/>
    </xf>
    <xf numFmtId="0" fontId="70" fillId="0" borderId="5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0" xfId="0" applyFont="1" applyBorder="1" applyAlignment="1" applyProtection="1">
      <alignment horizontal="justify" vertical="top" wrapText="1"/>
      <protection locked="0"/>
    </xf>
    <xf numFmtId="0" fontId="27" fillId="0" borderId="40" xfId="0" applyFont="1" applyFill="1" applyBorder="1" applyAlignment="1" applyProtection="1">
      <alignment horizontal="center" vertical="center" wrapText="1"/>
      <protection locked="0"/>
    </xf>
    <xf numFmtId="0" fontId="27" fillId="0" borderId="39" xfId="0" applyFont="1" applyFill="1" applyBorder="1" applyAlignment="1" applyProtection="1">
      <alignment horizontal="center" vertical="center" wrapText="1"/>
      <protection locked="0"/>
    </xf>
    <xf numFmtId="43" fontId="5" fillId="0" borderId="17" xfId="12" applyFont="1" applyFill="1" applyBorder="1" applyAlignment="1" applyProtection="1">
      <alignment horizontal="right" vertical="center"/>
      <protection locked="0"/>
    </xf>
    <xf numFmtId="43" fontId="5" fillId="0" borderId="16" xfId="12" applyFont="1" applyFill="1" applyBorder="1" applyAlignment="1" applyProtection="1">
      <alignment horizontal="right" vertical="center"/>
      <protection locked="0"/>
    </xf>
    <xf numFmtId="43" fontId="16" fillId="0" borderId="15" xfId="12" applyFont="1" applyFill="1" applyBorder="1" applyAlignment="1" applyProtection="1">
      <alignment horizontal="justify" vertical="center"/>
      <protection locked="0"/>
    </xf>
    <xf numFmtId="43" fontId="16" fillId="0" borderId="16" xfId="12" applyFont="1" applyFill="1" applyBorder="1" applyAlignment="1" applyProtection="1">
      <alignment horizontal="justify" vertical="center"/>
      <protection locked="0"/>
    </xf>
    <xf numFmtId="43" fontId="16" fillId="0" borderId="21" xfId="12" applyFont="1" applyFill="1" applyBorder="1" applyAlignment="1" applyProtection="1">
      <alignment horizontal="justify" vertical="center"/>
      <protection locked="0"/>
    </xf>
    <xf numFmtId="4" fontId="19" fillId="0" borderId="46" xfId="0" applyNumberFormat="1" applyFont="1" applyFill="1" applyBorder="1" applyAlignment="1" applyProtection="1">
      <alignment horizontal="right" vertical="center"/>
    </xf>
    <xf numFmtId="0" fontId="39" fillId="7" borderId="13" xfId="0" applyFont="1" applyFill="1" applyBorder="1" applyAlignment="1">
      <alignment horizontal="center" vertical="center"/>
    </xf>
    <xf numFmtId="0" fontId="39" fillId="7" borderId="9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/>
    </xf>
    <xf numFmtId="0" fontId="58" fillId="0" borderId="58" xfId="0" applyFont="1" applyBorder="1" applyAlignment="1">
      <alignment horizontal="justify" vertical="center"/>
    </xf>
    <xf numFmtId="0" fontId="58" fillId="0" borderId="59" xfId="0" applyFont="1" applyBorder="1" applyAlignment="1">
      <alignment horizontal="center" vertical="center" wrapText="1"/>
    </xf>
    <xf numFmtId="0" fontId="58" fillId="0" borderId="59" xfId="0" applyFont="1" applyBorder="1" applyAlignment="1">
      <alignment horizontal="center" vertical="center"/>
    </xf>
    <xf numFmtId="0" fontId="59" fillId="0" borderId="58" xfId="0" applyFont="1" applyBorder="1" applyAlignment="1">
      <alignment horizontal="justify" vertical="center"/>
    </xf>
    <xf numFmtId="43" fontId="58" fillId="0" borderId="59" xfId="12" applyFont="1" applyBorder="1" applyAlignment="1">
      <alignment horizontal="center" vertical="center" wrapText="1"/>
    </xf>
    <xf numFmtId="0" fontId="58" fillId="2" borderId="59" xfId="0" applyFont="1" applyFill="1" applyBorder="1" applyAlignment="1" applyProtection="1">
      <alignment horizontal="center" vertical="center" wrapText="1"/>
    </xf>
    <xf numFmtId="0" fontId="58" fillId="2" borderId="59" xfId="0" applyFont="1" applyFill="1" applyBorder="1" applyAlignment="1" applyProtection="1">
      <alignment horizontal="center" vertical="center"/>
    </xf>
    <xf numFmtId="43" fontId="58" fillId="0" borderId="59" xfId="12" applyFont="1" applyBorder="1" applyAlignment="1">
      <alignment horizontal="center" vertical="center"/>
    </xf>
    <xf numFmtId="0" fontId="78" fillId="0" borderId="58" xfId="0" applyFont="1" applyBorder="1" applyAlignment="1">
      <alignment horizontal="justify" vertical="center"/>
    </xf>
    <xf numFmtId="43" fontId="67" fillId="0" borderId="59" xfId="12" applyFont="1" applyBorder="1" applyAlignment="1" applyProtection="1">
      <alignment horizontal="center" vertical="center" wrapText="1"/>
      <protection locked="0"/>
    </xf>
    <xf numFmtId="0" fontId="67" fillId="2" borderId="59" xfId="0" applyFont="1" applyFill="1" applyBorder="1" applyAlignment="1" applyProtection="1">
      <alignment horizontal="center" vertical="center" wrapText="1"/>
    </xf>
    <xf numFmtId="0" fontId="67" fillId="2" borderId="59" xfId="0" applyFont="1" applyFill="1" applyBorder="1" applyAlignment="1" applyProtection="1">
      <alignment horizontal="center" vertical="center"/>
    </xf>
    <xf numFmtId="0" fontId="58" fillId="0" borderId="59" xfId="0" applyFont="1" applyBorder="1" applyAlignment="1">
      <alignment horizontal="justify" vertical="center" wrapText="1"/>
    </xf>
    <xf numFmtId="0" fontId="58" fillId="0" borderId="59" xfId="0" applyFont="1" applyBorder="1" applyAlignment="1">
      <alignment horizontal="justify" vertical="center"/>
    </xf>
    <xf numFmtId="0" fontId="58" fillId="2" borderId="59" xfId="0" applyFont="1" applyFill="1" applyBorder="1" applyAlignment="1">
      <alignment horizontal="center" vertical="center" wrapText="1"/>
    </xf>
    <xf numFmtId="0" fontId="58" fillId="2" borderId="59" xfId="0" applyFont="1" applyFill="1" applyBorder="1" applyAlignment="1">
      <alignment horizontal="center" vertical="center"/>
    </xf>
    <xf numFmtId="0" fontId="67" fillId="2" borderId="59" xfId="0" applyFont="1" applyFill="1" applyBorder="1" applyAlignment="1">
      <alignment horizontal="center" vertical="center" wrapText="1"/>
    </xf>
    <xf numFmtId="0" fontId="67" fillId="2" borderId="59" xfId="0" applyFont="1" applyFill="1" applyBorder="1" applyAlignment="1">
      <alignment horizontal="center" vertical="center"/>
    </xf>
    <xf numFmtId="43" fontId="67" fillId="0" borderId="59" xfId="12" applyFont="1" applyBorder="1" applyAlignment="1" applyProtection="1">
      <alignment horizontal="center" vertical="center"/>
      <protection locked="0"/>
    </xf>
    <xf numFmtId="0" fontId="67" fillId="0" borderId="59" xfId="0" applyFont="1" applyBorder="1" applyAlignment="1">
      <alignment horizontal="center" vertical="center" wrapText="1"/>
    </xf>
    <xf numFmtId="0" fontId="67" fillId="0" borderId="59" xfId="0" applyFont="1" applyBorder="1" applyAlignment="1">
      <alignment horizontal="center" vertical="center"/>
    </xf>
    <xf numFmtId="0" fontId="59" fillId="0" borderId="13" xfId="0" applyFont="1" applyBorder="1" applyAlignment="1">
      <alignment horizontal="left" vertical="center"/>
    </xf>
    <xf numFmtId="0" fontId="58" fillId="0" borderId="9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/>
    </xf>
    <xf numFmtId="43" fontId="58" fillId="0" borderId="9" xfId="12" applyFont="1" applyBorder="1" applyAlignment="1">
      <alignment horizontal="center" vertical="center" wrapText="1"/>
    </xf>
    <xf numFmtId="43" fontId="58" fillId="0" borderId="9" xfId="12" applyFont="1" applyBorder="1" applyAlignment="1">
      <alignment horizontal="center" vertical="center"/>
    </xf>
    <xf numFmtId="0" fontId="79" fillId="0" borderId="0" xfId="0" applyFont="1" applyAlignment="1">
      <alignment horizontal="left" vertical="center"/>
    </xf>
    <xf numFmtId="0" fontId="59" fillId="0" borderId="13" xfId="0" applyFont="1" applyBorder="1" applyAlignment="1">
      <alignment horizontal="left" vertical="center" wrapText="1"/>
    </xf>
    <xf numFmtId="0" fontId="59" fillId="0" borderId="58" xfId="0" applyFont="1" applyBorder="1" applyAlignment="1">
      <alignment horizontal="left" vertical="center" wrapText="1"/>
    </xf>
    <xf numFmtId="0" fontId="3" fillId="0" borderId="6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76" fillId="0" borderId="13" xfId="0" applyFont="1" applyBorder="1" applyAlignment="1">
      <alignment horizontal="justify" vertical="center" wrapText="1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</xf>
    <xf numFmtId="0" fontId="81" fillId="0" borderId="0" xfId="0" applyFont="1" applyBorder="1" applyAlignment="1" applyProtection="1">
      <alignment horizontal="center" vertical="center"/>
      <protection locked="0"/>
    </xf>
    <xf numFmtId="0" fontId="82" fillId="0" borderId="0" xfId="0" applyFont="1" applyBorder="1" applyAlignment="1" applyProtection="1">
      <alignment horizontal="left" vertical="center"/>
      <protection locked="0"/>
    </xf>
    <xf numFmtId="4" fontId="82" fillId="0" borderId="0" xfId="0" applyNumberFormat="1" applyFont="1" applyBorder="1" applyAlignment="1" applyProtection="1">
      <alignment horizontal="right" vertical="center" wrapText="1"/>
      <protection locked="0"/>
    </xf>
    <xf numFmtId="4" fontId="82" fillId="0" borderId="0" xfId="0" applyNumberFormat="1" applyFont="1" applyBorder="1" applyAlignment="1" applyProtection="1">
      <alignment vertical="center"/>
      <protection locked="0"/>
    </xf>
    <xf numFmtId="0" fontId="85" fillId="0" borderId="0" xfId="0" applyFont="1" applyAlignment="1" applyProtection="1">
      <alignment vertical="center"/>
      <protection locked="0"/>
    </xf>
    <xf numFmtId="0" fontId="82" fillId="0" borderId="0" xfId="0" applyFont="1" applyAlignment="1" applyProtection="1">
      <alignment vertical="center"/>
      <protection locked="0"/>
    </xf>
    <xf numFmtId="0" fontId="0" fillId="9" borderId="16" xfId="0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0" fontId="87" fillId="10" borderId="24" xfId="0" applyFont="1" applyFill="1" applyBorder="1" applyAlignment="1">
      <alignment horizontal="center" vertical="center" textRotation="90" wrapText="1"/>
    </xf>
    <xf numFmtId="0" fontId="87" fillId="10" borderId="23" xfId="0" applyFont="1" applyFill="1" applyBorder="1" applyAlignment="1">
      <alignment horizontal="center" vertical="center" textRotation="90" wrapText="1"/>
    </xf>
    <xf numFmtId="0" fontId="87" fillId="10" borderId="63" xfId="0" applyFont="1" applyFill="1" applyBorder="1" applyAlignment="1">
      <alignment horizontal="center" vertical="center" textRotation="90" wrapText="1"/>
    </xf>
    <xf numFmtId="0" fontId="87" fillId="10" borderId="64" xfId="0" applyFont="1" applyFill="1" applyBorder="1" applyAlignment="1">
      <alignment horizontal="center" vertical="center" textRotation="90" wrapText="1"/>
    </xf>
    <xf numFmtId="0" fontId="59" fillId="11" borderId="65" xfId="0" applyFont="1" applyFill="1" applyBorder="1" applyAlignment="1">
      <alignment horizontal="center" vertical="center" textRotation="90" wrapText="1"/>
    </xf>
    <xf numFmtId="0" fontId="59" fillId="11" borderId="23" xfId="0" applyFont="1" applyFill="1" applyBorder="1" applyAlignment="1">
      <alignment horizontal="center" vertical="center" textRotation="90" wrapText="1"/>
    </xf>
    <xf numFmtId="0" fontId="59" fillId="11" borderId="64" xfId="0" applyFont="1" applyFill="1" applyBorder="1" applyAlignment="1">
      <alignment horizontal="center" vertical="center" textRotation="90" wrapText="1"/>
    </xf>
    <xf numFmtId="0" fontId="59" fillId="12" borderId="24" xfId="0" applyFont="1" applyFill="1" applyBorder="1" applyAlignment="1">
      <alignment horizontal="center" vertical="center" textRotation="90" wrapText="1"/>
    </xf>
    <xf numFmtId="0" fontId="59" fillId="12" borderId="64" xfId="0" applyFont="1" applyFill="1" applyBorder="1" applyAlignment="1">
      <alignment horizontal="center" vertical="center" textRotation="90" wrapText="1"/>
    </xf>
    <xf numFmtId="0" fontId="59" fillId="8" borderId="24" xfId="0" applyFont="1" applyFill="1" applyBorder="1" applyAlignment="1">
      <alignment horizontal="center" vertical="center" textRotation="90"/>
    </xf>
    <xf numFmtId="0" fontId="59" fillId="8" borderId="23" xfId="0" applyFont="1" applyFill="1" applyBorder="1" applyAlignment="1">
      <alignment horizontal="center" vertical="center" textRotation="90"/>
    </xf>
    <xf numFmtId="0" fontId="59" fillId="13" borderId="23" xfId="0" applyFont="1" applyFill="1" applyBorder="1" applyAlignment="1">
      <alignment horizontal="center" vertical="center" textRotation="90"/>
    </xf>
    <xf numFmtId="0" fontId="59" fillId="13" borderId="64" xfId="0" applyFont="1" applyFill="1" applyBorder="1" applyAlignment="1">
      <alignment horizontal="center" vertical="center" textRotation="90"/>
    </xf>
    <xf numFmtId="0" fontId="59" fillId="13" borderId="64" xfId="0" applyFont="1" applyFill="1" applyBorder="1" applyAlignment="1">
      <alignment horizontal="center" vertical="center" textRotation="90" wrapText="1"/>
    </xf>
    <xf numFmtId="0" fontId="88" fillId="14" borderId="28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/>
    </xf>
    <xf numFmtId="0" fontId="32" fillId="0" borderId="19" xfId="0" applyFont="1" applyBorder="1" applyAlignment="1"/>
    <xf numFmtId="0" fontId="33" fillId="2" borderId="31" xfId="0" applyFont="1" applyFill="1" applyBorder="1" applyAlignment="1">
      <alignment vertical="center"/>
    </xf>
    <xf numFmtId="0" fontId="33" fillId="2" borderId="32" xfId="0" applyFont="1" applyFill="1" applyBorder="1" applyAlignment="1">
      <alignment vertical="center"/>
    </xf>
    <xf numFmtId="0" fontId="33" fillId="2" borderId="33" xfId="0" applyFont="1" applyFill="1" applyBorder="1" applyAlignment="1">
      <alignment vertical="center"/>
    </xf>
    <xf numFmtId="0" fontId="32" fillId="0" borderId="0" xfId="0" applyFont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89" fillId="0" borderId="0" xfId="0" applyFont="1" applyFill="1" applyAlignment="1" applyProtection="1">
      <alignment wrapText="1"/>
    </xf>
    <xf numFmtId="0" fontId="33" fillId="2" borderId="32" xfId="0" applyFont="1" applyFill="1" applyBorder="1" applyAlignment="1">
      <alignment horizontal="right" vertical="center"/>
    </xf>
    <xf numFmtId="0" fontId="1" fillId="0" borderId="0" xfId="0" applyFont="1" applyFill="1" applyProtection="1"/>
    <xf numFmtId="0" fontId="76" fillId="0" borderId="0" xfId="0" applyFont="1"/>
    <xf numFmtId="0" fontId="90" fillId="0" borderId="0" xfId="13" applyFont="1" applyFill="1" applyBorder="1" applyAlignment="1">
      <alignment horizontal="left"/>
    </xf>
    <xf numFmtId="49" fontId="91" fillId="0" borderId="0" xfId="13" applyNumberFormat="1" applyFont="1" applyFill="1" applyBorder="1" applyAlignment="1">
      <alignment horizontal="left"/>
    </xf>
    <xf numFmtId="49" fontId="4" fillId="0" borderId="0" xfId="13" applyNumberFormat="1" applyFont="1" applyFill="1" applyBorder="1" applyAlignment="1">
      <alignment horizontal="center" vertical="top"/>
    </xf>
    <xf numFmtId="1" fontId="4" fillId="0" borderId="0" xfId="13" applyNumberFormat="1" applyFont="1" applyFill="1" applyBorder="1" applyAlignment="1">
      <alignment vertical="top"/>
    </xf>
    <xf numFmtId="1" fontId="92" fillId="0" borderId="0" xfId="13" applyNumberFormat="1" applyFont="1" applyFill="1" applyBorder="1" applyAlignment="1">
      <alignment vertical="top"/>
    </xf>
    <xf numFmtId="49" fontId="92" fillId="0" borderId="0" xfId="13" applyNumberFormat="1" applyFont="1" applyFill="1" applyBorder="1" applyAlignment="1">
      <alignment vertical="top"/>
    </xf>
    <xf numFmtId="49" fontId="4" fillId="0" borderId="0" xfId="13" applyNumberFormat="1" applyFont="1" applyFill="1" applyBorder="1" applyAlignment="1">
      <alignment vertical="top" wrapText="1"/>
    </xf>
    <xf numFmtId="1" fontId="93" fillId="2" borderId="19" xfId="13" applyNumberFormat="1" applyFont="1" applyFill="1" applyBorder="1" applyAlignment="1">
      <alignment horizontal="centerContinuous" wrapText="1"/>
    </xf>
    <xf numFmtId="1" fontId="91" fillId="2" borderId="19" xfId="13" applyNumberFormat="1" applyFont="1" applyFill="1" applyBorder="1" applyAlignment="1">
      <alignment horizontal="centerContinuous" wrapText="1"/>
    </xf>
    <xf numFmtId="1" fontId="91" fillId="2" borderId="19" xfId="13" applyNumberFormat="1" applyFont="1" applyFill="1" applyBorder="1" applyAlignment="1">
      <alignment horizontal="centerContinuous"/>
    </xf>
    <xf numFmtId="49" fontId="91" fillId="2" borderId="19" xfId="13" applyNumberFormat="1" applyFont="1" applyFill="1" applyBorder="1" applyAlignment="1">
      <alignment horizontal="centerContinuous"/>
    </xf>
    <xf numFmtId="0" fontId="91" fillId="2" borderId="19" xfId="13" applyFont="1" applyFill="1" applyBorder="1" applyAlignment="1">
      <alignment horizontal="center" wrapText="1"/>
    </xf>
    <xf numFmtId="1" fontId="92" fillId="2" borderId="19" xfId="13" applyNumberFormat="1" applyFont="1" applyFill="1" applyBorder="1" applyAlignment="1" applyProtection="1">
      <alignment horizontal="center"/>
      <protection locked="0"/>
    </xf>
    <xf numFmtId="1" fontId="92" fillId="2" borderId="19" xfId="13" applyNumberFormat="1" applyFont="1" applyFill="1" applyBorder="1" applyAlignment="1" applyProtection="1">
      <alignment horizontal="center" wrapText="1"/>
      <protection locked="0"/>
    </xf>
    <xf numFmtId="0" fontId="92" fillId="2" borderId="19" xfId="13" applyFont="1" applyFill="1" applyBorder="1" applyAlignment="1">
      <alignment horizontal="center" wrapText="1"/>
    </xf>
    <xf numFmtId="0" fontId="92" fillId="0" borderId="66" xfId="13" applyFont="1" applyFill="1" applyBorder="1" applyAlignment="1">
      <alignment horizontal="center" vertical="top" wrapText="1"/>
    </xf>
    <xf numFmtId="49" fontId="92" fillId="0" borderId="60" xfId="13" applyNumberFormat="1" applyFont="1" applyFill="1" applyBorder="1" applyAlignment="1">
      <alignment horizontal="center" vertical="top" wrapText="1"/>
    </xf>
    <xf numFmtId="49" fontId="92" fillId="0" borderId="32" xfId="13" applyNumberFormat="1" applyFont="1" applyFill="1" applyBorder="1" applyAlignment="1">
      <alignment horizontal="center" vertical="top" wrapText="1"/>
    </xf>
    <xf numFmtId="1" fontId="92" fillId="0" borderId="32" xfId="13" applyNumberFormat="1" applyFont="1" applyFill="1" applyBorder="1" applyAlignment="1" applyProtection="1">
      <alignment horizontal="center" vertical="top"/>
      <protection locked="0"/>
    </xf>
    <xf numFmtId="1" fontId="92" fillId="0" borderId="32" xfId="13" applyNumberFormat="1" applyFont="1" applyFill="1" applyBorder="1" applyAlignment="1" applyProtection="1">
      <alignment horizontal="center" vertical="top" wrapText="1"/>
      <protection locked="0"/>
    </xf>
    <xf numFmtId="0" fontId="92" fillId="0" borderId="36" xfId="13" applyFont="1" applyFill="1" applyBorder="1" applyAlignment="1">
      <alignment horizontal="center" vertical="top" wrapText="1"/>
    </xf>
    <xf numFmtId="0" fontId="92" fillId="0" borderId="19" xfId="13" applyFont="1" applyFill="1" applyBorder="1" applyAlignment="1">
      <alignment horizontal="center" vertical="top" wrapText="1"/>
    </xf>
    <xf numFmtId="0" fontId="93" fillId="0" borderId="19" xfId="1" applyFont="1" applyFill="1" applyBorder="1" applyAlignment="1">
      <alignment vertical="top"/>
    </xf>
    <xf numFmtId="2" fontId="94" fillId="0" borderId="19" xfId="6" quotePrefix="1" applyNumberFormat="1" applyFont="1" applyFill="1" applyBorder="1" applyAlignment="1">
      <alignment horizontal="left" vertical="top" wrapText="1"/>
    </xf>
    <xf numFmtId="0" fontId="95" fillId="0" borderId="0" xfId="1" applyFont="1" applyFill="1" applyBorder="1" applyAlignment="1">
      <alignment vertical="top"/>
    </xf>
    <xf numFmtId="0" fontId="93" fillId="0" borderId="19" xfId="0" applyFont="1" applyFill="1" applyBorder="1" applyAlignment="1">
      <alignment vertical="top"/>
    </xf>
    <xf numFmtId="2" fontId="92" fillId="0" borderId="19" xfId="1" applyNumberFormat="1" applyFont="1" applyFill="1" applyBorder="1" applyAlignment="1">
      <alignment horizontal="left" vertical="top"/>
    </xf>
    <xf numFmtId="2" fontId="92" fillId="0" borderId="19" xfId="6" applyNumberFormat="1" applyFont="1" applyFill="1" applyBorder="1" applyAlignment="1">
      <alignment horizontal="left" vertical="top"/>
    </xf>
    <xf numFmtId="49" fontId="92" fillId="0" borderId="0" xfId="1" applyNumberFormat="1" applyFont="1" applyFill="1" applyBorder="1" applyAlignment="1">
      <alignment horizontal="center" vertical="top"/>
    </xf>
    <xf numFmtId="0" fontId="92" fillId="0" borderId="0" xfId="1" applyFont="1" applyFill="1" applyBorder="1" applyAlignment="1">
      <alignment vertical="top"/>
    </xf>
    <xf numFmtId="0" fontId="92" fillId="0" borderId="0" xfId="1" applyFont="1" applyFill="1" applyBorder="1" applyAlignment="1">
      <alignment horizontal="center" vertical="top"/>
    </xf>
    <xf numFmtId="49" fontId="98" fillId="0" borderId="0" xfId="1" applyNumberFormat="1" applyFont="1" applyFill="1" applyBorder="1" applyAlignment="1">
      <alignment horizontal="left" vertical="top"/>
    </xf>
    <xf numFmtId="0" fontId="95" fillId="0" borderId="0" xfId="1" applyFont="1" applyFill="1" applyBorder="1" applyAlignment="1">
      <alignment horizontal="center" vertical="top"/>
    </xf>
    <xf numFmtId="49" fontId="95" fillId="0" borderId="0" xfId="1" applyNumberFormat="1" applyFont="1" applyFill="1" applyBorder="1" applyAlignment="1">
      <alignment horizontal="center" vertical="top"/>
    </xf>
    <xf numFmtId="0" fontId="99" fillId="0" borderId="0" xfId="0" applyFont="1"/>
    <xf numFmtId="0" fontId="0" fillId="0" borderId="0" xfId="0" applyBorder="1" applyAlignment="1"/>
    <xf numFmtId="0" fontId="100" fillId="4" borderId="19" xfId="0" applyFont="1" applyFill="1" applyBorder="1" applyAlignment="1">
      <alignment vertical="center" wrapText="1" readingOrder="1"/>
    </xf>
    <xf numFmtId="0" fontId="101" fillId="4" borderId="19" xfId="0" applyFont="1" applyFill="1" applyBorder="1" applyAlignment="1">
      <alignment horizontal="center" vertical="center" wrapText="1"/>
    </xf>
    <xf numFmtId="3" fontId="100" fillId="4" borderId="19" xfId="0" applyNumberFormat="1" applyFont="1" applyFill="1" applyBorder="1" applyAlignment="1">
      <alignment horizontal="center" vertical="center" wrapText="1" readingOrder="1"/>
    </xf>
    <xf numFmtId="0" fontId="100" fillId="4" borderId="19" xfId="0" applyFont="1" applyFill="1" applyBorder="1" applyAlignment="1">
      <alignment horizontal="center" vertical="center" readingOrder="1"/>
    </xf>
    <xf numFmtId="0" fontId="100" fillId="4" borderId="19" xfId="0" applyFont="1" applyFill="1" applyBorder="1" applyAlignment="1">
      <alignment horizontal="center" vertical="center" wrapText="1" readingOrder="1"/>
    </xf>
    <xf numFmtId="0" fontId="100" fillId="4" borderId="19" xfId="0" applyFont="1" applyFill="1" applyBorder="1" applyAlignment="1">
      <alignment horizontal="center" vertical="center" wrapText="1"/>
    </xf>
    <xf numFmtId="0" fontId="100" fillId="4" borderId="19" xfId="0" applyFont="1" applyFill="1" applyBorder="1" applyAlignment="1">
      <alignment horizontal="justify" vertical="center" wrapText="1"/>
    </xf>
    <xf numFmtId="0" fontId="100" fillId="4" borderId="19" xfId="0" applyFont="1" applyFill="1" applyBorder="1" applyAlignment="1">
      <alignment horizontal="left" vertical="center" wrapText="1" readingOrder="1"/>
    </xf>
    <xf numFmtId="0" fontId="101" fillId="4" borderId="19" xfId="0" applyFont="1" applyFill="1" applyBorder="1" applyAlignment="1">
      <alignment horizontal="center" vertical="center"/>
    </xf>
    <xf numFmtId="0" fontId="100" fillId="4" borderId="19" xfId="0" applyFont="1" applyFill="1" applyBorder="1" applyAlignment="1">
      <alignment wrapText="1"/>
    </xf>
    <xf numFmtId="0" fontId="101" fillId="4" borderId="19" xfId="0" applyFont="1" applyFill="1" applyBorder="1" applyAlignment="1">
      <alignment wrapText="1"/>
    </xf>
    <xf numFmtId="0" fontId="90" fillId="4" borderId="19" xfId="0" applyFont="1" applyFill="1" applyBorder="1" applyAlignment="1">
      <alignment horizontal="center" vertical="top" wrapText="1" readingOrder="1"/>
    </xf>
    <xf numFmtId="0" fontId="102" fillId="4" borderId="19" xfId="0" applyFont="1" applyFill="1" applyBorder="1" applyAlignment="1">
      <alignment horizontal="center" vertical="center" wrapText="1" readingOrder="1"/>
    </xf>
    <xf numFmtId="0" fontId="103" fillId="4" borderId="19" xfId="0" applyFont="1" applyFill="1" applyBorder="1" applyAlignment="1">
      <alignment horizontal="center" vertical="center" wrapText="1" readingOrder="1"/>
    </xf>
    <xf numFmtId="0" fontId="104" fillId="0" borderId="0" xfId="0" applyFont="1"/>
    <xf numFmtId="0" fontId="105" fillId="0" borderId="3" xfId="0" applyFont="1" applyBorder="1" applyAlignment="1">
      <alignment horizontal="justify" vertical="center"/>
    </xf>
    <xf numFmtId="0" fontId="106" fillId="0" borderId="6" xfId="0" applyFont="1" applyBorder="1" applyAlignment="1">
      <alignment horizontal="justify" vertical="center"/>
    </xf>
    <xf numFmtId="0" fontId="105" fillId="0" borderId="19" xfId="0" applyFont="1" applyBorder="1" applyAlignment="1">
      <alignment horizontal="justify" vertical="center"/>
    </xf>
    <xf numFmtId="0" fontId="106" fillId="0" borderId="19" xfId="0" applyFont="1" applyBorder="1" applyAlignment="1">
      <alignment horizontal="justify" vertical="center"/>
    </xf>
    <xf numFmtId="0" fontId="107" fillId="0" borderId="19" xfId="0" applyFont="1" applyBorder="1" applyAlignment="1">
      <alignment horizontal="justify" vertical="center"/>
    </xf>
    <xf numFmtId="0" fontId="108" fillId="0" borderId="19" xfId="14" applyBorder="1" applyAlignment="1">
      <alignment horizontal="justify" vertical="center"/>
    </xf>
    <xf numFmtId="0" fontId="109" fillId="0" borderId="19" xfId="0" applyFont="1" applyBorder="1" applyAlignment="1">
      <alignment horizontal="center" vertical="center"/>
    </xf>
    <xf numFmtId="0" fontId="106" fillId="0" borderId="19" xfId="0" applyFont="1" applyBorder="1" applyAlignment="1">
      <alignment horizontal="left" vertical="center"/>
    </xf>
    <xf numFmtId="0" fontId="106" fillId="0" borderId="19" xfId="0" applyFont="1" applyBorder="1" applyAlignment="1">
      <alignment horizontal="center" vertical="center"/>
    </xf>
    <xf numFmtId="0" fontId="109" fillId="0" borderId="19" xfId="0" applyFont="1" applyBorder="1" applyAlignment="1">
      <alignment horizontal="center" vertical="center" wrapText="1"/>
    </xf>
    <xf numFmtId="0" fontId="76" fillId="0" borderId="13" xfId="0" applyFont="1" applyBorder="1" applyAlignment="1">
      <alignment horizontal="justify" vertical="center" wrapText="1"/>
    </xf>
    <xf numFmtId="0" fontId="106" fillId="0" borderId="19" xfId="0" applyFont="1" applyBorder="1" applyAlignment="1">
      <alignment horizontal="justify" vertical="center"/>
    </xf>
    <xf numFmtId="0" fontId="76" fillId="0" borderId="13" xfId="0" applyFont="1" applyBorder="1" applyAlignment="1">
      <alignment horizontal="justify" vertical="center" wrapText="1"/>
    </xf>
    <xf numFmtId="0" fontId="32" fillId="0" borderId="0" xfId="0" applyFont="1" applyAlignment="1" applyProtection="1">
      <alignment horizont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/>
      <protection locked="0"/>
    </xf>
    <xf numFmtId="43" fontId="0" fillId="0" borderId="0" xfId="12" applyFont="1" applyAlignment="1">
      <alignment horizontal="center"/>
    </xf>
    <xf numFmtId="43" fontId="105" fillId="0" borderId="3" xfId="12" applyFont="1" applyBorder="1" applyAlignment="1">
      <alignment horizontal="center" vertical="center"/>
    </xf>
    <xf numFmtId="43" fontId="105" fillId="0" borderId="6" xfId="12" applyFont="1" applyBorder="1" applyAlignment="1">
      <alignment horizontal="center" vertical="center"/>
    </xf>
    <xf numFmtId="0" fontId="105" fillId="16" borderId="19" xfId="0" applyFont="1" applyFill="1" applyBorder="1" applyAlignment="1">
      <alignment horizontal="justify" vertical="center"/>
    </xf>
    <xf numFmtId="43" fontId="106" fillId="16" borderId="19" xfId="12" applyFont="1" applyFill="1" applyBorder="1" applyAlignment="1">
      <alignment horizontal="center" vertical="center"/>
    </xf>
    <xf numFmtId="0" fontId="0" fillId="16" borderId="0" xfId="0" applyFill="1"/>
    <xf numFmtId="43" fontId="106" fillId="0" borderId="19" xfId="12" applyFont="1" applyBorder="1" applyAlignment="1">
      <alignment horizontal="center" vertical="center"/>
    </xf>
    <xf numFmtId="43" fontId="105" fillId="0" borderId="19" xfId="12" applyFont="1" applyBorder="1" applyAlignment="1">
      <alignment horizontal="center" vertical="center"/>
    </xf>
    <xf numFmtId="43" fontId="108" fillId="0" borderId="19" xfId="12" applyFont="1" applyBorder="1" applyAlignment="1">
      <alignment horizontal="center" vertical="center"/>
    </xf>
    <xf numFmtId="43" fontId="106" fillId="0" borderId="19" xfId="12" applyFont="1" applyFill="1" applyBorder="1" applyAlignment="1">
      <alignment horizontal="center" vertical="center"/>
    </xf>
    <xf numFmtId="43" fontId="109" fillId="0" borderId="19" xfId="12" applyFont="1" applyBorder="1" applyAlignment="1">
      <alignment horizontal="center" vertical="center"/>
    </xf>
    <xf numFmtId="43" fontId="109" fillId="0" borderId="19" xfId="12" applyFont="1" applyFill="1" applyBorder="1" applyAlignment="1">
      <alignment horizontal="center" vertical="center"/>
    </xf>
    <xf numFmtId="43" fontId="105" fillId="16" borderId="19" xfId="12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58" fillId="6" borderId="0" xfId="0" applyFont="1" applyFill="1" applyAlignment="1">
      <alignment horizontal="center" vertical="center"/>
    </xf>
    <xf numFmtId="0" fontId="58" fillId="6" borderId="13" xfId="0" applyFont="1" applyFill="1" applyBorder="1" applyAlignment="1">
      <alignment horizontal="center" vertical="center" wrapText="1"/>
    </xf>
    <xf numFmtId="0" fontId="67" fillId="6" borderId="9" xfId="0" applyFont="1" applyFill="1" applyBorder="1" applyAlignment="1">
      <alignment horizontal="center" vertical="center" wrapText="1"/>
    </xf>
    <xf numFmtId="0" fontId="67" fillId="6" borderId="11" xfId="0" applyFont="1" applyFill="1" applyBorder="1" applyAlignment="1">
      <alignment horizontal="center" vertical="center"/>
    </xf>
    <xf numFmtId="0" fontId="67" fillId="6" borderId="62" xfId="0" applyFont="1" applyFill="1" applyBorder="1" applyAlignment="1">
      <alignment horizontal="center" vertical="center" wrapText="1"/>
    </xf>
    <xf numFmtId="0" fontId="58" fillId="17" borderId="8" xfId="0" applyFont="1" applyFill="1" applyBorder="1" applyAlignment="1">
      <alignment horizontal="center" vertical="center" wrapText="1"/>
    </xf>
    <xf numFmtId="0" fontId="58" fillId="17" borderId="9" xfId="0" applyFont="1" applyFill="1" applyBorder="1" applyAlignment="1">
      <alignment horizontal="center" vertical="center" wrapText="1"/>
    </xf>
    <xf numFmtId="0" fontId="58" fillId="6" borderId="8" xfId="0" applyFont="1" applyFill="1" applyBorder="1" applyAlignment="1">
      <alignment vertical="center" wrapText="1"/>
    </xf>
    <xf numFmtId="0" fontId="58" fillId="6" borderId="9" xfId="0" applyFont="1" applyFill="1" applyBorder="1" applyAlignment="1">
      <alignment vertical="center" wrapText="1"/>
    </xf>
    <xf numFmtId="0" fontId="58" fillId="18" borderId="7" xfId="0" applyFont="1" applyFill="1" applyBorder="1" applyAlignment="1">
      <alignment horizontal="center" vertical="center" wrapText="1"/>
    </xf>
    <xf numFmtId="0" fontId="67" fillId="18" borderId="8" xfId="0" applyFont="1" applyFill="1" applyBorder="1" applyAlignment="1">
      <alignment horizontal="center" vertical="center" wrapText="1"/>
    </xf>
    <xf numFmtId="0" fontId="67" fillId="18" borderId="8" xfId="0" applyFont="1" applyFill="1" applyBorder="1" applyAlignment="1">
      <alignment vertical="center" wrapText="1"/>
    </xf>
    <xf numFmtId="0" fontId="67" fillId="18" borderId="9" xfId="0" applyFont="1" applyFill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115" fillId="0" borderId="8" xfId="0" applyFont="1" applyBorder="1" applyAlignment="1">
      <alignment horizontal="center" vertical="center"/>
    </xf>
    <xf numFmtId="0" fontId="67" fillId="0" borderId="4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 wrapText="1"/>
    </xf>
    <xf numFmtId="0" fontId="67" fillId="0" borderId="6" xfId="0" applyFont="1" applyBorder="1" applyAlignment="1">
      <alignment vertical="center" wrapText="1"/>
    </xf>
    <xf numFmtId="0" fontId="67" fillId="0" borderId="0" xfId="0" applyFont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 wrapText="1"/>
    </xf>
    <xf numFmtId="0" fontId="67" fillId="0" borderId="3" xfId="0" applyFont="1" applyBorder="1" applyAlignment="1">
      <alignment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18" borderId="11" xfId="0" applyFont="1" applyFill="1" applyBorder="1" applyAlignment="1">
      <alignment horizontal="center" vertical="center" wrapText="1"/>
    </xf>
    <xf numFmtId="0" fontId="67" fillId="18" borderId="11" xfId="0" applyFont="1" applyFill="1" applyBorder="1" applyAlignment="1">
      <alignment vertical="center" wrapText="1"/>
    </xf>
    <xf numFmtId="0" fontId="67" fillId="18" borderId="12" xfId="0" applyFont="1" applyFill="1" applyBorder="1" applyAlignment="1">
      <alignment horizontal="center" vertical="center" wrapText="1"/>
    </xf>
    <xf numFmtId="0" fontId="115" fillId="18" borderId="7" xfId="0" applyFont="1" applyFill="1" applyBorder="1" applyAlignment="1">
      <alignment horizontal="right" vertical="center" wrapText="1"/>
    </xf>
    <xf numFmtId="0" fontId="115" fillId="18" borderId="8" xfId="0" applyFont="1" applyFill="1" applyBorder="1" applyAlignment="1">
      <alignment horizontal="center" vertical="center"/>
    </xf>
    <xf numFmtId="0" fontId="115" fillId="0" borderId="7" xfId="0" applyFont="1" applyBorder="1" applyAlignment="1">
      <alignment horizontal="right" vertical="center" wrapText="1"/>
    </xf>
    <xf numFmtId="0" fontId="67" fillId="18" borderId="50" xfId="0" applyFont="1" applyFill="1" applyBorder="1" applyAlignment="1">
      <alignment horizontal="center" vertical="center" wrapText="1"/>
    </xf>
    <xf numFmtId="0" fontId="67" fillId="18" borderId="3" xfId="0" applyFont="1" applyFill="1" applyBorder="1" applyAlignment="1">
      <alignment horizontal="center" vertical="center" wrapText="1"/>
    </xf>
    <xf numFmtId="0" fontId="67" fillId="18" borderId="62" xfId="0" applyFont="1" applyFill="1" applyBorder="1" applyAlignment="1">
      <alignment horizontal="center" vertical="center" wrapText="1"/>
    </xf>
    <xf numFmtId="0" fontId="67" fillId="0" borderId="12" xfId="0" applyFont="1" applyBorder="1" applyAlignment="1">
      <alignment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62" xfId="0" applyFont="1" applyBorder="1" applyAlignment="1">
      <alignment horizontal="center" vertical="center" wrapText="1"/>
    </xf>
    <xf numFmtId="0" fontId="67" fillId="18" borderId="13" xfId="0" applyFont="1" applyFill="1" applyBorder="1" applyAlignment="1">
      <alignment horizontal="center" vertical="center" wrapText="1"/>
    </xf>
    <xf numFmtId="0" fontId="67" fillId="0" borderId="9" xfId="0" applyFont="1" applyBorder="1" applyAlignment="1">
      <alignment vertical="center" wrapText="1"/>
    </xf>
    <xf numFmtId="0" fontId="67" fillId="0" borderId="8" xfId="0" applyFont="1" applyBorder="1" applyAlignment="1">
      <alignment horizontal="center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116" fillId="0" borderId="0" xfId="0" applyFont="1" applyAlignment="1">
      <alignment vertical="center"/>
    </xf>
    <xf numFmtId="0" fontId="58" fillId="18" borderId="10" xfId="0" applyFont="1" applyFill="1" applyBorder="1" applyAlignment="1">
      <alignment horizontal="center" vertical="center" wrapText="1"/>
    </xf>
    <xf numFmtId="0" fontId="115" fillId="0" borderId="8" xfId="0" applyFont="1" applyBorder="1" applyAlignment="1">
      <alignment horizontal="center" vertical="center" wrapText="1"/>
    </xf>
    <xf numFmtId="0" fontId="67" fillId="18" borderId="0" xfId="0" applyFont="1" applyFill="1" applyAlignment="1">
      <alignment horizontal="center" vertical="center" wrapText="1"/>
    </xf>
    <xf numFmtId="0" fontId="67" fillId="18" borderId="4" xfId="0" applyFont="1" applyFill="1" applyBorder="1" applyAlignment="1">
      <alignment horizontal="center" vertical="center" wrapText="1"/>
    </xf>
    <xf numFmtId="0" fontId="67" fillId="18" borderId="2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justify" vertical="center"/>
    </xf>
    <xf numFmtId="0" fontId="67" fillId="0" borderId="0" xfId="0" applyFont="1" applyAlignment="1">
      <alignment horizontal="justify" vertical="center"/>
    </xf>
    <xf numFmtId="0" fontId="67" fillId="0" borderId="6" xfId="0" applyFont="1" applyBorder="1" applyAlignment="1">
      <alignment horizontal="justify" vertical="center"/>
    </xf>
    <xf numFmtId="0" fontId="58" fillId="17" borderId="11" xfId="0" applyFont="1" applyFill="1" applyBorder="1" applyAlignment="1">
      <alignment horizontal="center" vertical="center" wrapText="1"/>
    </xf>
    <xf numFmtId="0" fontId="58" fillId="17" borderId="12" xfId="0" applyFont="1" applyFill="1" applyBorder="1" applyAlignment="1">
      <alignment horizontal="center" vertical="center" wrapText="1"/>
    </xf>
    <xf numFmtId="0" fontId="58" fillId="17" borderId="9" xfId="0" applyFont="1" applyFill="1" applyBorder="1" applyAlignment="1">
      <alignment vertical="center" wrapText="1"/>
    </xf>
    <xf numFmtId="0" fontId="105" fillId="0" borderId="0" xfId="0" applyFont="1" applyAlignment="1">
      <alignment horizontal="justify" vertical="center"/>
    </xf>
    <xf numFmtId="0" fontId="6" fillId="0" borderId="0" xfId="0" applyFont="1" applyAlignment="1" applyProtection="1">
      <alignment horizontal="center"/>
    </xf>
    <xf numFmtId="0" fontId="32" fillId="0" borderId="0" xfId="0" applyFont="1" applyBorder="1" applyAlignment="1" applyProtection="1">
      <alignment horizont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left" vertical="center"/>
      <protection locked="0"/>
    </xf>
    <xf numFmtId="0" fontId="118" fillId="0" borderId="0" xfId="15" applyFont="1" applyAlignment="1" applyProtection="1">
      <alignment horizontal="center" vertical="center"/>
      <protection locked="0"/>
    </xf>
    <xf numFmtId="4" fontId="33" fillId="0" borderId="17" xfId="0" applyNumberFormat="1" applyFont="1" applyBorder="1" applyAlignment="1" applyProtection="1">
      <alignment horizontal="right" vertical="center" wrapText="1"/>
    </xf>
    <xf numFmtId="4" fontId="33" fillId="0" borderId="14" xfId="6" applyNumberFormat="1" applyFont="1" applyBorder="1" applyAlignment="1" applyProtection="1">
      <alignment horizontal="right" vertical="center" wrapText="1"/>
    </xf>
    <xf numFmtId="4" fontId="33" fillId="0" borderId="6" xfId="6" applyNumberFormat="1" applyFont="1" applyBorder="1" applyAlignment="1" applyProtection="1">
      <alignment horizontal="right" vertical="center" wrapText="1"/>
    </xf>
    <xf numFmtId="0" fontId="119" fillId="0" borderId="0" xfId="0" applyFont="1" applyProtection="1">
      <protection locked="0"/>
    </xf>
    <xf numFmtId="0" fontId="0" fillId="0" borderId="0" xfId="0" applyFont="1"/>
    <xf numFmtId="0" fontId="67" fillId="0" borderId="8" xfId="0" applyFont="1" applyBorder="1" applyAlignment="1">
      <alignment vertical="center" wrapText="1"/>
    </xf>
    <xf numFmtId="0" fontId="67" fillId="0" borderId="8" xfId="0" applyFont="1" applyBorder="1" applyAlignment="1">
      <alignment horizontal="left" vertical="center" wrapText="1" indent="2"/>
    </xf>
    <xf numFmtId="0" fontId="120" fillId="0" borderId="0" xfId="0" applyFont="1"/>
    <xf numFmtId="43" fontId="5" fillId="0" borderId="0" xfId="18" applyFont="1" applyBorder="1" applyAlignment="1" applyProtection="1">
      <alignment horizontal="right" vertical="top"/>
      <protection locked="0"/>
    </xf>
    <xf numFmtId="43" fontId="5" fillId="0" borderId="6" xfId="18" applyFont="1" applyBorder="1" applyAlignment="1" applyProtection="1">
      <alignment horizontal="right" vertical="top"/>
      <protection locked="0"/>
    </xf>
    <xf numFmtId="43" fontId="5" fillId="0" borderId="0" xfId="18" applyFont="1" applyBorder="1" applyAlignment="1" applyProtection="1">
      <alignment horizontal="right" vertical="top"/>
      <protection locked="0"/>
    </xf>
    <xf numFmtId="43" fontId="5" fillId="0" borderId="6" xfId="18" applyFont="1" applyBorder="1" applyAlignment="1" applyProtection="1">
      <alignment horizontal="right" vertical="top"/>
      <protection locked="0"/>
    </xf>
    <xf numFmtId="43" fontId="5" fillId="0" borderId="0" xfId="18" applyFont="1" applyBorder="1" applyAlignment="1" applyProtection="1">
      <alignment horizontal="right" vertical="top"/>
      <protection locked="0"/>
    </xf>
    <xf numFmtId="43" fontId="5" fillId="0" borderId="6" xfId="18" applyFont="1" applyBorder="1" applyAlignment="1" applyProtection="1">
      <alignment horizontal="right" vertical="top"/>
      <protection locked="0"/>
    </xf>
    <xf numFmtId="43" fontId="5" fillId="0" borderId="0" xfId="18" applyFont="1" applyBorder="1" applyAlignment="1" applyProtection="1">
      <alignment horizontal="right" vertical="top"/>
      <protection locked="0"/>
    </xf>
    <xf numFmtId="43" fontId="5" fillId="0" borderId="6" xfId="18" applyFont="1" applyBorder="1" applyAlignment="1" applyProtection="1">
      <alignment horizontal="right" vertical="top"/>
      <protection locked="0"/>
    </xf>
    <xf numFmtId="43" fontId="5" fillId="0" borderId="0" xfId="18" applyFont="1" applyBorder="1" applyAlignment="1" applyProtection="1">
      <alignment horizontal="right" vertical="top"/>
      <protection locked="0"/>
    </xf>
    <xf numFmtId="43" fontId="5" fillId="0" borderId="6" xfId="18" applyFont="1" applyBorder="1" applyAlignment="1" applyProtection="1">
      <alignment horizontal="right" vertical="top"/>
      <protection locked="0"/>
    </xf>
    <xf numFmtId="43" fontId="5" fillId="0" borderId="0" xfId="18" applyFont="1" applyBorder="1" applyAlignment="1" applyProtection="1">
      <alignment horizontal="right" vertical="top"/>
      <protection locked="0"/>
    </xf>
    <xf numFmtId="43" fontId="5" fillId="0" borderId="6" xfId="18" applyFont="1" applyBorder="1" applyAlignment="1" applyProtection="1">
      <alignment horizontal="right" vertical="top"/>
      <protection locked="0"/>
    </xf>
    <xf numFmtId="43" fontId="67" fillId="0" borderId="59" xfId="18" applyFont="1" applyBorder="1" applyAlignment="1" applyProtection="1">
      <alignment horizontal="center" vertical="center" wrapText="1"/>
      <protection locked="0"/>
    </xf>
    <xf numFmtId="43" fontId="67" fillId="0" borderId="59" xfId="18" applyFont="1" applyBorder="1" applyAlignment="1" applyProtection="1">
      <alignment horizontal="center" vertical="center" wrapText="1"/>
      <protection locked="0"/>
    </xf>
    <xf numFmtId="43" fontId="67" fillId="0" borderId="59" xfId="18" applyFont="1" applyBorder="1" applyAlignment="1" applyProtection="1">
      <alignment horizontal="center" vertical="center" wrapText="1"/>
      <protection locked="0"/>
    </xf>
    <xf numFmtId="43" fontId="67" fillId="0" borderId="59" xfId="18" applyFont="1" applyBorder="1" applyAlignment="1" applyProtection="1">
      <alignment horizontal="center" vertical="center" wrapText="1"/>
      <protection locked="0"/>
    </xf>
    <xf numFmtId="43" fontId="67" fillId="0" borderId="59" xfId="18" applyFont="1" applyBorder="1" applyAlignment="1" applyProtection="1">
      <alignment horizontal="center" vertical="center" wrapText="1"/>
      <protection locked="0"/>
    </xf>
    <xf numFmtId="4" fontId="22" fillId="0" borderId="0" xfId="0" applyNumberFormat="1" applyFont="1" applyFill="1" applyBorder="1" applyAlignment="1" applyProtection="1">
      <alignment horizontal="right" vertical="top"/>
      <protection locked="0"/>
    </xf>
    <xf numFmtId="4" fontId="22" fillId="0" borderId="6" xfId="0" applyNumberFormat="1" applyFont="1" applyFill="1" applyBorder="1" applyAlignment="1" applyProtection="1">
      <alignment horizontal="right" vertical="top"/>
      <protection locked="0"/>
    </xf>
    <xf numFmtId="4" fontId="22" fillId="0" borderId="0" xfId="0" applyNumberFormat="1" applyFont="1" applyFill="1" applyBorder="1" applyAlignment="1" applyProtection="1">
      <alignment horizontal="right" vertical="top"/>
      <protection locked="0"/>
    </xf>
    <xf numFmtId="4" fontId="22" fillId="0" borderId="6" xfId="0" applyNumberFormat="1" applyFont="1" applyFill="1" applyBorder="1" applyAlignment="1" applyProtection="1">
      <alignment horizontal="right" vertical="top"/>
      <protection locked="0"/>
    </xf>
    <xf numFmtId="4" fontId="22" fillId="0" borderId="0" xfId="0" applyNumberFormat="1" applyFont="1" applyFill="1" applyBorder="1" applyAlignment="1" applyProtection="1">
      <alignment horizontal="right" vertical="top"/>
      <protection locked="0"/>
    </xf>
    <xf numFmtId="4" fontId="22" fillId="0" borderId="6" xfId="0" applyNumberFormat="1" applyFont="1" applyFill="1" applyBorder="1" applyAlignment="1" applyProtection="1">
      <alignment horizontal="right" vertical="top"/>
      <protection locked="0"/>
    </xf>
    <xf numFmtId="4" fontId="12" fillId="0" borderId="0" xfId="0" applyNumberFormat="1" applyFont="1" applyFill="1" applyBorder="1" applyProtection="1">
      <protection locked="0"/>
    </xf>
    <xf numFmtId="4" fontId="12" fillId="0" borderId="6" xfId="0" applyNumberFormat="1" applyFont="1" applyFill="1" applyBorder="1" applyProtection="1">
      <protection locked="0"/>
    </xf>
    <xf numFmtId="4" fontId="12" fillId="0" borderId="0" xfId="0" applyNumberFormat="1" applyFont="1" applyFill="1" applyBorder="1" applyProtection="1">
      <protection locked="0"/>
    </xf>
    <xf numFmtId="4" fontId="12" fillId="0" borderId="6" xfId="0" applyNumberFormat="1" applyFont="1" applyFill="1" applyBorder="1" applyProtection="1">
      <protection locked="0"/>
    </xf>
    <xf numFmtId="4" fontId="12" fillId="0" borderId="0" xfId="0" applyNumberFormat="1" applyFont="1" applyFill="1" applyBorder="1" applyProtection="1">
      <protection locked="0"/>
    </xf>
    <xf numFmtId="4" fontId="12" fillId="0" borderId="6" xfId="0" applyNumberFormat="1" applyFont="1" applyFill="1" applyBorder="1" applyProtection="1">
      <protection locked="0"/>
    </xf>
    <xf numFmtId="4" fontId="12" fillId="0" borderId="0" xfId="0" applyNumberFormat="1" applyFont="1" applyFill="1" applyBorder="1" applyProtection="1">
      <protection locked="0"/>
    </xf>
    <xf numFmtId="4" fontId="12" fillId="0" borderId="6" xfId="0" applyNumberFormat="1" applyFont="1" applyFill="1" applyBorder="1" applyProtection="1">
      <protection locked="0"/>
    </xf>
    <xf numFmtId="4" fontId="2" fillId="0" borderId="17" xfId="0" applyNumberFormat="1" applyFont="1" applyFill="1" applyBorder="1" applyAlignment="1" applyProtection="1">
      <alignment horizontal="right" vertical="center"/>
      <protection locked="0"/>
    </xf>
    <xf numFmtId="4" fontId="2" fillId="0" borderId="17" xfId="0" applyNumberFormat="1" applyFont="1" applyFill="1" applyBorder="1" applyAlignment="1" applyProtection="1">
      <alignment horizontal="right" vertical="center"/>
      <protection locked="0"/>
    </xf>
    <xf numFmtId="4" fontId="1" fillId="0" borderId="17" xfId="0" applyNumberFormat="1" applyFont="1" applyBorder="1" applyAlignment="1" applyProtection="1">
      <alignment horizontal="right" vertical="top" wrapText="1"/>
      <protection locked="0"/>
    </xf>
    <xf numFmtId="4" fontId="1" fillId="0" borderId="6" xfId="0" applyNumberFormat="1" applyFont="1" applyBorder="1" applyAlignment="1" applyProtection="1">
      <alignment horizontal="right" vertical="top" wrapText="1"/>
      <protection locked="0"/>
    </xf>
    <xf numFmtId="43" fontId="60" fillId="0" borderId="6" xfId="0" applyNumberFormat="1" applyFont="1" applyFill="1" applyBorder="1" applyAlignment="1" applyProtection="1">
      <alignment horizontal="right" vertical="center" wrapText="1"/>
      <protection locked="0"/>
    </xf>
    <xf numFmtId="43" fontId="6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1" fillId="0" borderId="6" xfId="0" applyNumberFormat="1" applyFont="1" applyBorder="1" applyAlignment="1" applyProtection="1">
      <alignment horizontal="right" vertical="center"/>
      <protection locked="0"/>
    </xf>
    <xf numFmtId="3" fontId="1" fillId="0" borderId="6" xfId="0" applyNumberFormat="1" applyFont="1" applyBorder="1" applyAlignment="1" applyProtection="1">
      <alignment horizontal="right" vertical="center"/>
      <protection locked="0"/>
    </xf>
    <xf numFmtId="43" fontId="61" fillId="0" borderId="6" xfId="0" applyNumberFormat="1" applyFont="1" applyBorder="1" applyAlignment="1" applyProtection="1">
      <alignment horizontal="right" vertical="center"/>
      <protection locked="0"/>
    </xf>
    <xf numFmtId="43" fontId="61" fillId="0" borderId="6" xfId="0" applyNumberFormat="1" applyFont="1" applyBorder="1" applyAlignment="1" applyProtection="1">
      <alignment horizontal="right" vertical="center"/>
      <protection locked="0"/>
    </xf>
    <xf numFmtId="43" fontId="61" fillId="0" borderId="6" xfId="0" applyNumberFormat="1" applyFont="1" applyBorder="1" applyAlignment="1" applyProtection="1">
      <alignment horizontal="right" vertical="center"/>
      <protection locked="0"/>
    </xf>
    <xf numFmtId="43" fontId="61" fillId="0" borderId="6" xfId="0" applyNumberFormat="1" applyFont="1" applyBorder="1" applyAlignment="1" applyProtection="1">
      <alignment horizontal="right" vertical="center"/>
      <protection locked="0"/>
    </xf>
    <xf numFmtId="43" fontId="6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6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6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3" fontId="1" fillId="0" borderId="17" xfId="0" applyNumberFormat="1" applyFont="1" applyBorder="1" applyAlignment="1" applyProtection="1">
      <alignment horizontal="right" vertical="center" wrapText="1"/>
      <protection locked="0"/>
    </xf>
    <xf numFmtId="43" fontId="71" fillId="0" borderId="4" xfId="0" applyNumberFormat="1" applyFont="1" applyBorder="1" applyAlignment="1" applyProtection="1">
      <alignment vertical="center"/>
      <protection locked="0"/>
    </xf>
    <xf numFmtId="43" fontId="71" fillId="0" borderId="4" xfId="0" applyNumberFormat="1" applyFont="1" applyBorder="1" applyAlignment="1" applyProtection="1">
      <alignment vertical="center"/>
      <protection locked="0"/>
    </xf>
    <xf numFmtId="43" fontId="71" fillId="0" borderId="4" xfId="0" applyNumberFormat="1" applyFont="1" applyBorder="1" applyAlignment="1" applyProtection="1">
      <alignment vertical="center"/>
      <protection locked="0"/>
    </xf>
    <xf numFmtId="43" fontId="71" fillId="0" borderId="4" xfId="0" applyNumberFormat="1" applyFont="1" applyBorder="1" applyAlignment="1" applyProtection="1">
      <alignment vertical="center"/>
      <protection locked="0"/>
    </xf>
    <xf numFmtId="0" fontId="3" fillId="0" borderId="47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right" vertical="top" wrapText="1"/>
    </xf>
    <xf numFmtId="0" fontId="3" fillId="0" borderId="47" xfId="0" applyFont="1" applyBorder="1" applyAlignment="1">
      <alignment horizontal="right" vertical="top" wrapText="1"/>
    </xf>
    <xf numFmtId="0" fontId="1" fillId="0" borderId="47" xfId="0" applyFont="1" applyBorder="1" applyAlignment="1">
      <alignment horizontal="center" vertical="top" wrapText="1"/>
    </xf>
    <xf numFmtId="0" fontId="1" fillId="0" borderId="47" xfId="0" applyFont="1" applyBorder="1" applyAlignment="1">
      <alignment vertical="top" wrapText="1"/>
    </xf>
    <xf numFmtId="0" fontId="3" fillId="0" borderId="47" xfId="0" applyFont="1" applyBorder="1" applyAlignment="1">
      <alignment horizontal="right" wrapText="1"/>
    </xf>
    <xf numFmtId="0" fontId="1" fillId="0" borderId="47" xfId="0" applyFont="1" applyBorder="1" applyAlignment="1">
      <alignment horizontal="right" wrapText="1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left" wrapText="1"/>
    </xf>
    <xf numFmtId="0" fontId="1" fillId="0" borderId="47" xfId="0" applyFont="1" applyBorder="1" applyAlignment="1">
      <alignment horizontal="left" wrapText="1"/>
    </xf>
    <xf numFmtId="0" fontId="1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wrapText="1"/>
    </xf>
    <xf numFmtId="0" fontId="3" fillId="0" borderId="17" xfId="0" applyFont="1" applyBorder="1" applyAlignment="1">
      <alignment vertical="top" wrapText="1"/>
    </xf>
    <xf numFmtId="0" fontId="1" fillId="0" borderId="47" xfId="0" applyFont="1" applyBorder="1" applyAlignment="1">
      <alignment wrapText="1"/>
    </xf>
    <xf numFmtId="43" fontId="78" fillId="0" borderId="17" xfId="12" applyFont="1" applyBorder="1" applyAlignment="1">
      <alignment horizontal="justify" vertical="center" wrapText="1"/>
    </xf>
    <xf numFmtId="43" fontId="78" fillId="0" borderId="16" xfId="0" applyNumberFormat="1" applyFont="1" applyBorder="1" applyAlignment="1">
      <alignment horizontal="justify" vertical="center" wrapText="1"/>
    </xf>
    <xf numFmtId="43" fontId="33" fillId="0" borderId="57" xfId="12" applyFont="1" applyBorder="1" applyAlignment="1">
      <alignment vertical="center"/>
    </xf>
    <xf numFmtId="0" fontId="121" fillId="0" borderId="0" xfId="0" applyNumberFormat="1" applyFont="1" applyFill="1" applyBorder="1" applyAlignment="1" applyProtection="1">
      <alignment horizontal="center" vertical="center" wrapText="1"/>
    </xf>
    <xf numFmtId="7" fontId="121" fillId="0" borderId="0" xfId="0" applyNumberFormat="1" applyFont="1" applyFill="1" applyBorder="1" applyAlignment="1" applyProtection="1">
      <alignment horizontal="center" vertical="center" wrapText="1"/>
    </xf>
    <xf numFmtId="41" fontId="67" fillId="0" borderId="3" xfId="0" applyNumberFormat="1" applyFont="1" applyBorder="1" applyAlignment="1">
      <alignment vertical="center" wrapText="1"/>
    </xf>
    <xf numFmtId="41" fontId="67" fillId="0" borderId="6" xfId="0" applyNumberFormat="1" applyFont="1" applyBorder="1" applyAlignment="1">
      <alignment vertical="center" wrapText="1"/>
    </xf>
    <xf numFmtId="43" fontId="67" fillId="0" borderId="6" xfId="0" applyNumberFormat="1" applyFont="1" applyBorder="1" applyAlignment="1">
      <alignment vertical="center" wrapText="1"/>
    </xf>
    <xf numFmtId="43" fontId="67" fillId="0" borderId="3" xfId="0" applyNumberFormat="1" applyFont="1" applyBorder="1" applyAlignment="1">
      <alignment vertical="center" wrapText="1"/>
    </xf>
    <xf numFmtId="43" fontId="67" fillId="0" borderId="9" xfId="0" applyNumberFormat="1" applyFont="1" applyBorder="1" applyAlignment="1">
      <alignment vertical="center" wrapText="1"/>
    </xf>
    <xf numFmtId="43" fontId="67" fillId="0" borderId="12" xfId="0" applyNumberFormat="1" applyFont="1" applyBorder="1" applyAlignment="1">
      <alignment vertical="center" wrapText="1"/>
    </xf>
    <xf numFmtId="43" fontId="106" fillId="0" borderId="19" xfId="12" applyNumberFormat="1" applyFont="1" applyBorder="1" applyAlignment="1">
      <alignment horizontal="center" vertical="center"/>
    </xf>
    <xf numFmtId="0" fontId="75" fillId="0" borderId="10" xfId="0" applyFont="1" applyBorder="1" applyAlignment="1">
      <alignment horizontal="justify" vertical="center" wrapText="1"/>
    </xf>
    <xf numFmtId="0" fontId="75" fillId="0" borderId="11" xfId="0" applyFont="1" applyBorder="1" applyAlignment="1">
      <alignment horizontal="justify" vertical="center" wrapText="1"/>
    </xf>
    <xf numFmtId="0" fontId="75" fillId="0" borderId="12" xfId="0" applyFont="1" applyBorder="1" applyAlignment="1">
      <alignment horizontal="justify" vertical="center" wrapText="1"/>
    </xf>
    <xf numFmtId="0" fontId="76" fillId="6" borderId="50" xfId="0" applyFont="1" applyFill="1" applyBorder="1" applyAlignment="1">
      <alignment horizontal="justify" vertical="center" wrapText="1"/>
    </xf>
    <xf numFmtId="0" fontId="76" fillId="6" borderId="13" xfId="0" applyFont="1" applyFill="1" applyBorder="1" applyAlignment="1">
      <alignment horizontal="justify" vertical="center" wrapText="1"/>
    </xf>
    <xf numFmtId="0" fontId="76" fillId="0" borderId="50" xfId="0" applyFont="1" applyBorder="1" applyAlignment="1">
      <alignment horizontal="justify" vertical="center" wrapText="1"/>
    </xf>
    <xf numFmtId="0" fontId="76" fillId="0" borderId="13" xfId="0" applyFont="1" applyBorder="1" applyAlignment="1">
      <alignment horizontal="justify" vertical="center" wrapText="1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69" fillId="4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top"/>
      <protection locked="0"/>
    </xf>
    <xf numFmtId="0" fontId="21" fillId="2" borderId="5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39" fillId="7" borderId="1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39" fillId="7" borderId="0" xfId="0" applyFont="1" applyFill="1" applyBorder="1" applyAlignment="1">
      <alignment horizontal="center" vertical="center"/>
    </xf>
    <xf numFmtId="0" fontId="39" fillId="7" borderId="6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center" vertical="center"/>
    </xf>
    <xf numFmtId="0" fontId="39" fillId="7" borderId="8" xfId="0" applyFont="1" applyFill="1" applyBorder="1" applyAlignment="1">
      <alignment horizontal="center" vertical="center"/>
    </xf>
    <xf numFmtId="0" fontId="39" fillId="7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top"/>
    </xf>
    <xf numFmtId="0" fontId="25" fillId="0" borderId="5" xfId="0" applyFont="1" applyFill="1" applyBorder="1" applyAlignment="1" applyProtection="1">
      <alignment horizontal="justify" vertical="top"/>
      <protection locked="0"/>
    </xf>
    <xf numFmtId="0" fontId="25" fillId="0" borderId="0" xfId="0" applyFont="1" applyFill="1" applyBorder="1" applyAlignment="1" applyProtection="1">
      <alignment horizontal="justify" vertical="top"/>
      <protection locked="0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0" xfId="0" applyFont="1" applyBorder="1" applyAlignment="1" applyProtection="1">
      <alignment horizontal="justify" vertical="top" wrapText="1"/>
      <protection locked="0"/>
    </xf>
    <xf numFmtId="0" fontId="7" fillId="0" borderId="7" xfId="0" applyFont="1" applyBorder="1" applyAlignment="1" applyProtection="1">
      <alignment horizontal="justify" vertical="top" wrapText="1"/>
      <protection locked="0"/>
    </xf>
    <xf numFmtId="0" fontId="7" fillId="0" borderId="8" xfId="0" applyFont="1" applyBorder="1" applyAlignment="1" applyProtection="1">
      <alignment horizontal="justify" vertical="top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horizontal="left" vertical="top" wrapText="1" indent="5"/>
      <protection locked="0"/>
    </xf>
    <xf numFmtId="0" fontId="6" fillId="0" borderId="0" xfId="0" applyFont="1" applyBorder="1" applyAlignment="1" applyProtection="1">
      <alignment horizontal="left" vertical="top" wrapText="1" indent="5"/>
      <protection locked="0"/>
    </xf>
    <xf numFmtId="0" fontId="60" fillId="0" borderId="5" xfId="0" applyFont="1" applyBorder="1" applyAlignment="1">
      <alignment horizontal="justify" vertical="center" wrapText="1"/>
    </xf>
    <xf numFmtId="0" fontId="60" fillId="0" borderId="6" xfId="0" applyFont="1" applyBorder="1" applyAlignment="1">
      <alignment horizontal="justify" vertical="center" wrapText="1"/>
    </xf>
    <xf numFmtId="0" fontId="61" fillId="0" borderId="5" xfId="0" applyFont="1" applyBorder="1" applyAlignment="1">
      <alignment horizontal="justify" vertical="center" wrapText="1"/>
    </xf>
    <xf numFmtId="0" fontId="61" fillId="0" borderId="6" xfId="0" applyFont="1" applyBorder="1" applyAlignment="1">
      <alignment horizontal="justify" vertical="center" wrapText="1"/>
    </xf>
    <xf numFmtId="0" fontId="63" fillId="0" borderId="0" xfId="0" applyFont="1" applyAlignment="1">
      <alignment horizontal="center" vertical="justify"/>
    </xf>
    <xf numFmtId="0" fontId="64" fillId="6" borderId="50" xfId="0" applyFont="1" applyFill="1" applyBorder="1" applyAlignment="1">
      <alignment horizontal="center" vertical="center"/>
    </xf>
    <xf numFmtId="0" fontId="64" fillId="6" borderId="4" xfId="0" applyFont="1" applyFill="1" applyBorder="1" applyAlignment="1">
      <alignment horizontal="center" vertical="center"/>
    </xf>
    <xf numFmtId="0" fontId="64" fillId="6" borderId="13" xfId="0" applyFont="1" applyFill="1" applyBorder="1" applyAlignment="1">
      <alignment horizontal="center" vertical="center"/>
    </xf>
    <xf numFmtId="0" fontId="64" fillId="6" borderId="50" xfId="0" applyFont="1" applyFill="1" applyBorder="1" applyAlignment="1">
      <alignment horizontal="center" vertical="center" wrapText="1"/>
    </xf>
    <xf numFmtId="0" fontId="64" fillId="6" borderId="4" xfId="0" applyFont="1" applyFill="1" applyBorder="1" applyAlignment="1">
      <alignment horizontal="center" vertical="center" wrapText="1"/>
    </xf>
    <xf numFmtId="0" fontId="64" fillId="6" borderId="13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justify" vertical="center" wrapText="1"/>
    </xf>
    <xf numFmtId="0" fontId="62" fillId="0" borderId="9" xfId="0" applyFont="1" applyBorder="1" applyAlignment="1">
      <alignment horizontal="justify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59" fillId="4" borderId="8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3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9" xfId="0" applyFont="1" applyFill="1" applyBorder="1" applyAlignment="1">
      <alignment horizontal="center" vertical="center" wrapText="1"/>
    </xf>
    <xf numFmtId="0" fontId="60" fillId="4" borderId="50" xfId="0" applyFont="1" applyFill="1" applyBorder="1" applyAlignment="1">
      <alignment horizontal="center" vertical="center" wrapText="1"/>
    </xf>
    <xf numFmtId="0" fontId="60" fillId="4" borderId="13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justify" vertical="center" wrapText="1"/>
    </xf>
    <xf numFmtId="0" fontId="60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/>
    </xf>
    <xf numFmtId="0" fontId="82" fillId="0" borderId="0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67" fillId="0" borderId="8" xfId="0" applyFont="1" applyBorder="1" applyAlignment="1">
      <alignment horizontal="left" vertical="center"/>
    </xf>
    <xf numFmtId="0" fontId="67" fillId="0" borderId="52" xfId="0" applyFont="1" applyBorder="1" applyAlignment="1">
      <alignment horizontal="left" vertical="center"/>
    </xf>
    <xf numFmtId="0" fontId="60" fillId="0" borderId="5" xfId="0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60" fillId="0" borderId="51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1" fillId="0" borderId="0" xfId="0" applyFont="1" applyBorder="1" applyAlignment="1">
      <alignment horizontal="left" vertical="justify"/>
    </xf>
    <xf numFmtId="0" fontId="61" fillId="0" borderId="51" xfId="0" applyFont="1" applyBorder="1" applyAlignment="1">
      <alignment horizontal="left" vertical="justify"/>
    </xf>
    <xf numFmtId="0" fontId="61" fillId="0" borderId="0" xfId="0" applyFont="1" applyBorder="1" applyAlignment="1">
      <alignment horizontal="left" vertical="center"/>
    </xf>
    <xf numFmtId="0" fontId="69" fillId="0" borderId="5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51" xfId="0" applyFont="1" applyBorder="1" applyAlignment="1">
      <alignment horizontal="left" vertical="center"/>
    </xf>
    <xf numFmtId="43" fontId="60" fillId="0" borderId="53" xfId="0" applyNumberFormat="1" applyFont="1" applyBorder="1" applyAlignment="1">
      <alignment horizontal="right" vertical="center"/>
    </xf>
    <xf numFmtId="43" fontId="61" fillId="0" borderId="53" xfId="0" applyNumberFormat="1" applyFont="1" applyBorder="1" applyAlignment="1" applyProtection="1">
      <alignment horizontal="right" vertical="center"/>
    </xf>
    <xf numFmtId="0" fontId="61" fillId="0" borderId="0" xfId="0" applyFont="1" applyBorder="1" applyAlignment="1">
      <alignment vertical="center"/>
    </xf>
    <xf numFmtId="0" fontId="61" fillId="0" borderId="51" xfId="0" applyFont="1" applyBorder="1" applyAlignment="1">
      <alignment vertical="center"/>
    </xf>
    <xf numFmtId="0" fontId="61" fillId="0" borderId="1" xfId="0" applyFont="1" applyBorder="1" applyAlignment="1">
      <alignment horizontal="justify" vertical="center"/>
    </xf>
    <xf numFmtId="0" fontId="61" fillId="0" borderId="2" xfId="0" applyFont="1" applyBorder="1" applyAlignment="1">
      <alignment horizontal="justify" vertical="center"/>
    </xf>
    <xf numFmtId="0" fontId="61" fillId="0" borderId="3" xfId="0" applyFont="1" applyBorder="1" applyAlignment="1">
      <alignment horizontal="justify" vertical="center"/>
    </xf>
    <xf numFmtId="0" fontId="61" fillId="0" borderId="5" xfId="0" applyFont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39" fillId="4" borderId="0" xfId="0" applyFont="1" applyFill="1" applyBorder="1" applyAlignment="1" applyProtection="1">
      <alignment horizontal="center" vertical="center" wrapText="1"/>
      <protection locked="0"/>
    </xf>
    <xf numFmtId="0" fontId="60" fillId="4" borderId="1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/>
    </xf>
    <xf numFmtId="0" fontId="60" fillId="4" borderId="3" xfId="0" applyFont="1" applyFill="1" applyBorder="1" applyAlignment="1">
      <alignment horizontal="center" vertical="center"/>
    </xf>
    <xf numFmtId="0" fontId="60" fillId="4" borderId="10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/>
    </xf>
    <xf numFmtId="0" fontId="60" fillId="4" borderId="50" xfId="0" applyFont="1" applyFill="1" applyBorder="1" applyAlignment="1">
      <alignment horizontal="center" vertical="center"/>
    </xf>
    <xf numFmtId="0" fontId="60" fillId="4" borderId="4" xfId="0" applyFont="1" applyFill="1" applyBorder="1" applyAlignment="1">
      <alignment horizontal="center" vertical="center"/>
    </xf>
    <xf numFmtId="0" fontId="60" fillId="4" borderId="13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center" vertical="center"/>
    </xf>
    <xf numFmtId="0" fontId="60" fillId="4" borderId="6" xfId="0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/>
    </xf>
    <xf numFmtId="0" fontId="60" fillId="4" borderId="9" xfId="0" applyFont="1" applyFill="1" applyBorder="1" applyAlignment="1">
      <alignment horizontal="center" vertical="center"/>
    </xf>
    <xf numFmtId="0" fontId="60" fillId="4" borderId="50" xfId="0" applyFont="1" applyFill="1" applyBorder="1" applyAlignment="1">
      <alignment horizontal="center" vertical="justify"/>
    </xf>
    <xf numFmtId="0" fontId="60" fillId="4" borderId="13" xfId="0" applyFont="1" applyFill="1" applyBorder="1" applyAlignment="1">
      <alignment horizontal="center" vertical="justify"/>
    </xf>
    <xf numFmtId="0" fontId="6" fillId="2" borderId="43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70" fillId="0" borderId="7" xfId="0" applyFont="1" applyFill="1" applyBorder="1" applyAlignment="1">
      <alignment horizontal="center" vertical="center"/>
    </xf>
    <xf numFmtId="0" fontId="70" fillId="0" borderId="8" xfId="0" applyFont="1" applyFill="1" applyBorder="1" applyAlignment="1">
      <alignment horizontal="center" vertical="center"/>
    </xf>
    <xf numFmtId="0" fontId="70" fillId="0" borderId="5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70" fillId="0" borderId="5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51" xfId="0" applyFont="1" applyFill="1" applyBorder="1" applyAlignment="1">
      <alignment horizontal="center" vertical="center"/>
    </xf>
    <xf numFmtId="0" fontId="71" fillId="0" borderId="5" xfId="0" applyFont="1" applyBorder="1" applyAlignment="1">
      <alignment horizontal="left" vertical="center"/>
    </xf>
    <xf numFmtId="0" fontId="71" fillId="0" borderId="6" xfId="0" applyFont="1" applyBorder="1" applyAlignment="1">
      <alignment horizontal="left" vertical="center"/>
    </xf>
    <xf numFmtId="0" fontId="70" fillId="0" borderId="1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0" borderId="9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0" fontId="70" fillId="0" borderId="11" xfId="0" applyFont="1" applyFill="1" applyBorder="1" applyAlignment="1">
      <alignment horizontal="center" vertical="center"/>
    </xf>
    <xf numFmtId="0" fontId="70" fillId="0" borderId="12" xfId="0" applyFont="1" applyFill="1" applyBorder="1" applyAlignment="1">
      <alignment horizontal="center" vertical="center"/>
    </xf>
    <xf numFmtId="0" fontId="70" fillId="0" borderId="50" xfId="0" applyFont="1" applyFill="1" applyBorder="1" applyAlignment="1">
      <alignment horizontal="center" vertical="center"/>
    </xf>
    <xf numFmtId="0" fontId="70" fillId="0" borderId="13" xfId="0" applyFont="1" applyFill="1" applyBorder="1" applyAlignment="1">
      <alignment horizontal="center" vertical="center"/>
    </xf>
    <xf numFmtId="0" fontId="70" fillId="0" borderId="5" xfId="0" applyFont="1" applyBorder="1" applyAlignment="1">
      <alignment horizontal="left" vertical="center"/>
    </xf>
    <xf numFmtId="0" fontId="70" fillId="0" borderId="6" xfId="0" applyFont="1" applyBorder="1" applyAlignment="1">
      <alignment horizontal="left" vertical="center"/>
    </xf>
    <xf numFmtId="0" fontId="46" fillId="0" borderId="0" xfId="0" applyFont="1" applyFill="1" applyAlignment="1" applyProtection="1">
      <alignment horizontal="left" vertical="justify" indent="3"/>
      <protection locked="0"/>
    </xf>
    <xf numFmtId="0" fontId="48" fillId="0" borderId="0" xfId="0" applyFont="1" applyFill="1" applyAlignment="1" applyProtection="1">
      <alignment horizontal="left"/>
      <protection locked="0"/>
    </xf>
    <xf numFmtId="0" fontId="46" fillId="0" borderId="0" xfId="0" applyFont="1" applyFill="1" applyAlignment="1" applyProtection="1">
      <alignment horizontal="left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25" fillId="0" borderId="5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1" fillId="0" borderId="48" xfId="0" applyFont="1" applyFill="1" applyBorder="1" applyAlignment="1" applyProtection="1">
      <alignment horizontal="center" vertical="center"/>
      <protection locked="0"/>
    </xf>
    <xf numFmtId="4" fontId="11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justify" vertical="center" wrapText="1"/>
    </xf>
    <xf numFmtId="0" fontId="25" fillId="0" borderId="54" xfId="0" applyFont="1" applyBorder="1" applyAlignment="1">
      <alignment horizontal="justify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5" fillId="0" borderId="2" xfId="0" applyFont="1" applyBorder="1" applyAlignment="1" applyProtection="1">
      <alignment horizontal="right"/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60" fillId="6" borderId="50" xfId="0" applyFont="1" applyFill="1" applyBorder="1" applyAlignment="1">
      <alignment horizontal="center" vertical="center"/>
    </xf>
    <xf numFmtId="0" fontId="60" fillId="6" borderId="13" xfId="0" applyFont="1" applyFill="1" applyBorder="1" applyAlignment="1">
      <alignment horizontal="center" vertical="center"/>
    </xf>
    <xf numFmtId="0" fontId="60" fillId="6" borderId="10" xfId="0" applyFont="1" applyFill="1" applyBorder="1" applyAlignment="1">
      <alignment horizontal="center" vertical="center" wrapText="1"/>
    </xf>
    <xf numFmtId="0" fontId="60" fillId="6" borderId="11" xfId="0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0" fontId="60" fillId="6" borderId="50" xfId="0" applyFont="1" applyFill="1" applyBorder="1" applyAlignment="1">
      <alignment horizontal="center" vertical="center" wrapText="1"/>
    </xf>
    <xf numFmtId="0" fontId="60" fillId="6" borderId="1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33" fillId="2" borderId="31" xfId="0" applyFont="1" applyFill="1" applyBorder="1" applyAlignment="1" applyProtection="1">
      <alignment horizontal="center" vertical="center"/>
      <protection locked="0"/>
    </xf>
    <xf numFmtId="0" fontId="33" fillId="2" borderId="32" xfId="0" applyFont="1" applyFill="1" applyBorder="1" applyAlignment="1" applyProtection="1">
      <alignment horizontal="center" vertical="center"/>
      <protection locked="0"/>
    </xf>
    <xf numFmtId="0" fontId="33" fillId="2" borderId="33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2" borderId="28" xfId="0" applyFont="1" applyFill="1" applyBorder="1" applyAlignment="1" applyProtection="1">
      <alignment horizontal="center" vertical="center"/>
      <protection locked="0"/>
    </xf>
    <xf numFmtId="0" fontId="33" fillId="2" borderId="29" xfId="0" applyFont="1" applyFill="1" applyBorder="1" applyAlignment="1" applyProtection="1">
      <alignment horizontal="center" vertical="center"/>
      <protection locked="0"/>
    </xf>
    <xf numFmtId="0" fontId="33" fillId="2" borderId="30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49" fontId="91" fillId="2" borderId="19" xfId="13" applyNumberFormat="1" applyFont="1" applyFill="1" applyBorder="1" applyAlignment="1">
      <alignment horizontal="center" vertical="center" textRotation="90" wrapText="1"/>
    </xf>
    <xf numFmtId="0" fontId="91" fillId="2" borderId="19" xfId="13" applyFont="1" applyFill="1" applyBorder="1" applyAlignment="1">
      <alignment horizontal="center" vertical="center" wrapText="1"/>
    </xf>
    <xf numFmtId="49" fontId="91" fillId="2" borderId="19" xfId="13" applyNumberFormat="1" applyFont="1" applyFill="1" applyBorder="1" applyAlignment="1">
      <alignment horizontal="center" vertical="center" wrapText="1"/>
    </xf>
    <xf numFmtId="0" fontId="96" fillId="15" borderId="19" xfId="0" applyFont="1" applyFill="1" applyBorder="1" applyAlignment="1">
      <alignment horizontal="left" vertical="center" wrapText="1"/>
    </xf>
    <xf numFmtId="0" fontId="97" fillId="0" borderId="19" xfId="0" applyFont="1" applyBorder="1" applyAlignment="1">
      <alignment horizontal="center" vertical="top"/>
    </xf>
    <xf numFmtId="49" fontId="92" fillId="0" borderId="19" xfId="1" applyNumberFormat="1" applyFont="1" applyFill="1" applyBorder="1" applyAlignment="1" applyProtection="1">
      <alignment horizontal="left" vertical="top"/>
    </xf>
    <xf numFmtId="0" fontId="92" fillId="0" borderId="19" xfId="0" applyFont="1" applyFill="1" applyBorder="1" applyAlignment="1">
      <alignment horizontal="left" vertical="top" wrapText="1"/>
    </xf>
    <xf numFmtId="0" fontId="92" fillId="0" borderId="19" xfId="0" applyFont="1" applyFill="1" applyBorder="1" applyAlignment="1">
      <alignment horizontal="left" vertical="top"/>
    </xf>
    <xf numFmtId="2" fontId="94" fillId="0" borderId="19" xfId="6" quotePrefix="1" applyNumberFormat="1" applyFont="1" applyFill="1" applyBorder="1" applyAlignment="1">
      <alignment horizontal="left" vertical="top" wrapText="1"/>
    </xf>
    <xf numFmtId="2" fontId="94" fillId="0" borderId="19" xfId="6" applyNumberFormat="1" applyFont="1" applyFill="1" applyBorder="1" applyAlignment="1">
      <alignment horizontal="left" vertical="top" wrapText="1"/>
    </xf>
    <xf numFmtId="0" fontId="90" fillId="4" borderId="19" xfId="0" applyFont="1" applyFill="1" applyBorder="1" applyAlignment="1">
      <alignment horizontal="center" vertical="top" wrapText="1" readingOrder="1"/>
    </xf>
    <xf numFmtId="0" fontId="100" fillId="4" borderId="19" xfId="0" applyFont="1" applyFill="1" applyBorder="1" applyAlignment="1">
      <alignment horizontal="center" vertical="center" wrapText="1" readingOrder="1"/>
    </xf>
    <xf numFmtId="3" fontId="100" fillId="4" borderId="19" xfId="0" applyNumberFormat="1" applyFont="1" applyFill="1" applyBorder="1" applyAlignment="1">
      <alignment horizontal="center" vertical="center" wrapText="1" readingOrder="1"/>
    </xf>
    <xf numFmtId="0" fontId="100" fillId="4" borderId="19" xfId="0" applyNumberFormat="1" applyFont="1" applyFill="1" applyBorder="1" applyAlignment="1">
      <alignment horizontal="center" vertical="center" wrapText="1" readingOrder="1"/>
    </xf>
    <xf numFmtId="0" fontId="90" fillId="4" borderId="19" xfId="0" applyFont="1" applyFill="1" applyBorder="1" applyAlignment="1">
      <alignment horizontal="center" vertical="center" wrapText="1" readingOrder="1"/>
    </xf>
    <xf numFmtId="0" fontId="4" fillId="4" borderId="19" xfId="0" applyFont="1" applyFill="1" applyBorder="1" applyAlignment="1">
      <alignment horizontal="center" vertical="center" wrapText="1" readingOrder="1"/>
    </xf>
    <xf numFmtId="0" fontId="4" fillId="4" borderId="19" xfId="0" applyFont="1" applyFill="1" applyBorder="1" applyAlignment="1">
      <alignment horizontal="center" vertical="center" wrapText="1"/>
    </xf>
    <xf numFmtId="0" fontId="100" fillId="4" borderId="19" xfId="0" applyFont="1" applyFill="1" applyBorder="1" applyAlignment="1">
      <alignment horizontal="center" vertical="center" wrapText="1"/>
    </xf>
    <xf numFmtId="0" fontId="90" fillId="4" borderId="67" xfId="0" applyFont="1" applyFill="1" applyBorder="1" applyAlignment="1">
      <alignment horizontal="center" vertical="center" wrapText="1" readingOrder="1"/>
    </xf>
    <xf numFmtId="0" fontId="90" fillId="4" borderId="17" xfId="0" applyFont="1" applyFill="1" applyBorder="1" applyAlignment="1">
      <alignment horizontal="center" vertical="center" wrapText="1" readingOrder="1"/>
    </xf>
    <xf numFmtId="0" fontId="90" fillId="4" borderId="66" xfId="0" applyFont="1" applyFill="1" applyBorder="1" applyAlignment="1">
      <alignment horizontal="center" vertical="center" wrapText="1" readingOrder="1"/>
    </xf>
    <xf numFmtId="0" fontId="100" fillId="4" borderId="19" xfId="0" applyFont="1" applyFill="1" applyBorder="1" applyAlignment="1">
      <alignment horizontal="left" vertical="center" wrapText="1" readingOrder="1"/>
    </xf>
    <xf numFmtId="0" fontId="102" fillId="4" borderId="19" xfId="0" applyFont="1" applyFill="1" applyBorder="1" applyAlignment="1">
      <alignment horizontal="right" vertical="center" wrapText="1"/>
    </xf>
    <xf numFmtId="0" fontId="102" fillId="4" borderId="19" xfId="0" applyFont="1" applyFill="1" applyBorder="1" applyAlignment="1">
      <alignment vertical="center"/>
    </xf>
    <xf numFmtId="0" fontId="102" fillId="4" borderId="19" xfId="0" applyFont="1" applyFill="1" applyBorder="1" applyAlignment="1">
      <alignment vertical="center" wrapText="1"/>
    </xf>
    <xf numFmtId="0" fontId="103" fillId="4" borderId="19" xfId="0" applyFont="1" applyFill="1" applyBorder="1" applyAlignment="1">
      <alignment horizontal="center" vertical="top" wrapText="1"/>
    </xf>
    <xf numFmtId="0" fontId="102" fillId="4" borderId="19" xfId="0" applyFont="1" applyFill="1" applyBorder="1" applyAlignment="1">
      <alignment horizontal="center" vertical="center" wrapText="1" readingOrder="1"/>
    </xf>
    <xf numFmtId="0" fontId="73" fillId="0" borderId="0" xfId="0" applyFont="1" applyAlignment="1" applyProtection="1">
      <alignment horizontal="justify" vertical="distributed"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6" xfId="0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33" fillId="2" borderId="27" xfId="0" applyFont="1" applyFill="1" applyBorder="1" applyAlignment="1" applyProtection="1">
      <alignment horizontal="center" vertical="center"/>
      <protection locked="0"/>
    </xf>
    <xf numFmtId="0" fontId="33" fillId="2" borderId="15" xfId="0" applyFont="1" applyFill="1" applyBorder="1" applyAlignment="1" applyProtection="1">
      <alignment horizontal="center" vertical="center" wrapText="1"/>
      <protection locked="0"/>
    </xf>
    <xf numFmtId="0" fontId="33" fillId="2" borderId="16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0" fontId="33" fillId="2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top"/>
    </xf>
    <xf numFmtId="0" fontId="33" fillId="2" borderId="22" xfId="0" applyFont="1" applyFill="1" applyBorder="1" applyAlignment="1" applyProtection="1">
      <alignment horizontal="center" vertical="center"/>
      <protection locked="0"/>
    </xf>
    <xf numFmtId="0" fontId="33" fillId="2" borderId="18" xfId="0" applyFont="1" applyFill="1" applyBorder="1" applyAlignment="1" applyProtection="1">
      <alignment horizontal="center" vertical="center"/>
      <protection locked="0"/>
    </xf>
    <xf numFmtId="0" fontId="61" fillId="0" borderId="5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0" fontId="60" fillId="6" borderId="1" xfId="0" applyFont="1" applyFill="1" applyBorder="1" applyAlignment="1">
      <alignment vertical="center"/>
    </xf>
    <xf numFmtId="0" fontId="60" fillId="6" borderId="3" xfId="0" applyFont="1" applyFill="1" applyBorder="1" applyAlignment="1">
      <alignment vertical="center"/>
    </xf>
    <xf numFmtId="0" fontId="60" fillId="6" borderId="7" xfId="0" applyFont="1" applyFill="1" applyBorder="1" applyAlignment="1">
      <alignment vertical="center"/>
    </xf>
    <xf numFmtId="0" fontId="60" fillId="6" borderId="9" xfId="0" applyFont="1" applyFill="1" applyBorder="1" applyAlignment="1">
      <alignment vertical="center"/>
    </xf>
    <xf numFmtId="0" fontId="60" fillId="6" borderId="50" xfId="0" applyFont="1" applyFill="1" applyBorder="1" applyAlignment="1">
      <alignment horizontal="center" vertical="justify"/>
    </xf>
    <xf numFmtId="0" fontId="60" fillId="6" borderId="13" xfId="0" applyFont="1" applyFill="1" applyBorder="1" applyAlignment="1">
      <alignment horizontal="center" vertical="justify"/>
    </xf>
    <xf numFmtId="0" fontId="60" fillId="0" borderId="5" xfId="0" applyFont="1" applyBorder="1" applyAlignment="1">
      <alignment vertical="center" wrapText="1"/>
    </xf>
    <xf numFmtId="0" fontId="59" fillId="4" borderId="0" xfId="0" applyFont="1" applyFill="1" applyBorder="1" applyAlignment="1">
      <alignment horizontal="center" vertical="center" wrapText="1"/>
    </xf>
    <xf numFmtId="0" fontId="61" fillId="0" borderId="5" xfId="0" applyFont="1" applyBorder="1" applyAlignment="1">
      <alignment vertical="center" wrapText="1"/>
    </xf>
    <xf numFmtId="0" fontId="61" fillId="0" borderId="11" xfId="0" applyFont="1" applyBorder="1" applyAlignment="1">
      <alignment vertical="center"/>
    </xf>
    <xf numFmtId="0" fontId="60" fillId="6" borderId="10" xfId="0" applyFont="1" applyFill="1" applyBorder="1" applyAlignment="1">
      <alignment vertical="center"/>
    </xf>
    <xf numFmtId="0" fontId="60" fillId="6" borderId="12" xfId="0" applyFont="1" applyFill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60" fillId="0" borderId="9" xfId="0" applyFont="1" applyBorder="1" applyAlignment="1">
      <alignment vertical="center"/>
    </xf>
    <xf numFmtId="41" fontId="60" fillId="0" borderId="4" xfId="0" applyNumberFormat="1" applyFont="1" applyBorder="1" applyAlignment="1">
      <alignment horizontal="right" vertical="center"/>
    </xf>
    <xf numFmtId="41" fontId="60" fillId="0" borderId="13" xfId="0" applyNumberFormat="1" applyFont="1" applyBorder="1" applyAlignment="1">
      <alignment horizontal="right" vertical="center"/>
    </xf>
    <xf numFmtId="0" fontId="61" fillId="0" borderId="1" xfId="0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61" fillId="0" borderId="6" xfId="0" applyFont="1" applyBorder="1" applyAlignment="1">
      <alignment horizontal="left" vertical="center" indent="1"/>
    </xf>
    <xf numFmtId="41" fontId="61" fillId="0" borderId="4" xfId="0" applyNumberFormat="1" applyFont="1" applyBorder="1" applyAlignment="1">
      <alignment horizontal="right" vertical="center"/>
    </xf>
    <xf numFmtId="0" fontId="33" fillId="2" borderId="31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3" fillId="2" borderId="57" xfId="0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center"/>
    </xf>
    <xf numFmtId="0" fontId="33" fillId="0" borderId="29" xfId="0" applyFont="1" applyFill="1" applyBorder="1" applyAlignment="1" applyProtection="1">
      <alignment horizontal="center" vertical="center"/>
      <protection locked="0"/>
    </xf>
    <xf numFmtId="0" fontId="33" fillId="2" borderId="35" xfId="0" applyFont="1" applyFill="1" applyBorder="1" applyAlignment="1" applyProtection="1">
      <alignment horizontal="center" vertical="center"/>
      <protection locked="0"/>
    </xf>
    <xf numFmtId="0" fontId="110" fillId="0" borderId="68" xfId="0" applyFont="1" applyBorder="1" applyAlignment="1">
      <alignment horizontal="left" vertical="center" wrapText="1"/>
    </xf>
    <xf numFmtId="0" fontId="106" fillId="0" borderId="19" xfId="0" applyFont="1" applyBorder="1" applyAlignment="1">
      <alignment horizontal="justify" vertical="center"/>
    </xf>
    <xf numFmtId="0" fontId="105" fillId="0" borderId="50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2" fillId="2" borderId="60" xfId="0" applyFont="1" applyFill="1" applyBorder="1" applyAlignment="1">
      <alignment horizontal="center" wrapText="1"/>
    </xf>
    <xf numFmtId="0" fontId="32" fillId="2" borderId="32" xfId="0" applyFont="1" applyFill="1" applyBorder="1" applyAlignment="1">
      <alignment horizontal="center"/>
    </xf>
    <xf numFmtId="0" fontId="32" fillId="2" borderId="36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88" fillId="14" borderId="28" xfId="0" applyFont="1" applyFill="1" applyBorder="1" applyAlignment="1">
      <alignment horizontal="center" vertical="center"/>
    </xf>
    <xf numFmtId="0" fontId="88" fillId="14" borderId="29" xfId="0" applyFont="1" applyFill="1" applyBorder="1" applyAlignment="1">
      <alignment horizontal="center" vertical="center"/>
    </xf>
    <xf numFmtId="0" fontId="88" fillId="14" borderId="35" xfId="0" applyFont="1" applyFill="1" applyBorder="1" applyAlignment="1">
      <alignment horizontal="center" vertical="center"/>
    </xf>
    <xf numFmtId="0" fontId="88" fillId="14" borderId="28" xfId="0" applyFont="1" applyFill="1" applyBorder="1" applyAlignment="1">
      <alignment horizontal="center" vertical="center" wrapText="1"/>
    </xf>
    <xf numFmtId="0" fontId="88" fillId="14" borderId="35" xfId="0" applyFont="1" applyFill="1" applyBorder="1" applyAlignment="1">
      <alignment horizontal="center" vertical="center" wrapText="1"/>
    </xf>
    <xf numFmtId="0" fontId="58" fillId="18" borderId="11" xfId="0" applyFont="1" applyFill="1" applyBorder="1" applyAlignment="1">
      <alignment vertical="center" wrapText="1"/>
    </xf>
    <xf numFmtId="0" fontId="58" fillId="6" borderId="1" xfId="0" applyFont="1" applyFill="1" applyBorder="1" applyAlignment="1">
      <alignment horizontal="center" vertical="center"/>
    </xf>
    <xf numFmtId="0" fontId="58" fillId="6" borderId="2" xfId="0" applyFont="1" applyFill="1" applyBorder="1" applyAlignment="1">
      <alignment horizontal="center" vertical="center"/>
    </xf>
    <xf numFmtId="0" fontId="58" fillId="6" borderId="3" xfId="0" applyFont="1" applyFill="1" applyBorder="1" applyAlignment="1">
      <alignment horizontal="center" vertical="center"/>
    </xf>
    <xf numFmtId="0" fontId="58" fillId="6" borderId="5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center" vertical="center"/>
    </xf>
    <xf numFmtId="0" fontId="58" fillId="6" borderId="6" xfId="0" applyFont="1" applyFill="1" applyBorder="1" applyAlignment="1">
      <alignment horizontal="center" vertical="center"/>
    </xf>
    <xf numFmtId="0" fontId="58" fillId="6" borderId="7" xfId="0" applyFont="1" applyFill="1" applyBorder="1" applyAlignment="1">
      <alignment horizontal="center" vertical="center"/>
    </xf>
    <xf numFmtId="0" fontId="58" fillId="6" borderId="8" xfId="0" applyFont="1" applyFill="1" applyBorder="1" applyAlignment="1">
      <alignment horizontal="center" vertical="center"/>
    </xf>
    <xf numFmtId="0" fontId="58" fillId="6" borderId="9" xfId="0" applyFont="1" applyFill="1" applyBorder="1" applyAlignment="1">
      <alignment horizontal="center" vertical="center"/>
    </xf>
    <xf numFmtId="0" fontId="58" fillId="6" borderId="1" xfId="0" applyFont="1" applyFill="1" applyBorder="1" applyAlignment="1">
      <alignment vertical="center" wrapText="1"/>
    </xf>
    <xf numFmtId="0" fontId="58" fillId="6" borderId="2" xfId="0" applyFont="1" applyFill="1" applyBorder="1" applyAlignment="1">
      <alignment vertical="center" wrapText="1"/>
    </xf>
    <xf numFmtId="0" fontId="58" fillId="6" borderId="3" xfId="0" applyFont="1" applyFill="1" applyBorder="1" applyAlignment="1">
      <alignment vertical="center" wrapText="1"/>
    </xf>
    <xf numFmtId="0" fontId="58" fillId="6" borderId="5" xfId="0" applyFont="1" applyFill="1" applyBorder="1" applyAlignment="1">
      <alignment vertical="center" wrapText="1"/>
    </xf>
    <xf numFmtId="0" fontId="58" fillId="6" borderId="0" xfId="0" applyFont="1" applyFill="1" applyBorder="1" applyAlignment="1">
      <alignment vertical="center" wrapText="1"/>
    </xf>
    <xf numFmtId="0" fontId="58" fillId="6" borderId="6" xfId="0" applyFont="1" applyFill="1" applyBorder="1" applyAlignment="1">
      <alignment vertical="center" wrapText="1"/>
    </xf>
    <xf numFmtId="0" fontId="58" fillId="6" borderId="7" xfId="0" applyFont="1" applyFill="1" applyBorder="1" applyAlignment="1">
      <alignment vertical="center" wrapText="1"/>
    </xf>
    <xf numFmtId="0" fontId="58" fillId="6" borderId="8" xfId="0" applyFont="1" applyFill="1" applyBorder="1" applyAlignment="1">
      <alignment vertical="center" wrapText="1"/>
    </xf>
    <xf numFmtId="0" fontId="58" fillId="6" borderId="9" xfId="0" applyFont="1" applyFill="1" applyBorder="1" applyAlignment="1">
      <alignment vertical="center" wrapText="1"/>
    </xf>
    <xf numFmtId="0" fontId="58" fillId="6" borderId="10" xfId="0" applyFont="1" applyFill="1" applyBorder="1" applyAlignment="1">
      <alignment horizontal="center" vertical="center"/>
    </xf>
    <xf numFmtId="0" fontId="58" fillId="6" borderId="11" xfId="0" applyFont="1" applyFill="1" applyBorder="1" applyAlignment="1">
      <alignment horizontal="center" vertical="center"/>
    </xf>
    <xf numFmtId="0" fontId="58" fillId="6" borderId="69" xfId="0" applyFont="1" applyFill="1" applyBorder="1" applyAlignment="1">
      <alignment horizontal="center" vertical="center"/>
    </xf>
    <xf numFmtId="0" fontId="58" fillId="6" borderId="70" xfId="0" applyFont="1" applyFill="1" applyBorder="1" applyAlignment="1">
      <alignment horizontal="center" vertical="center"/>
    </xf>
    <xf numFmtId="0" fontId="58" fillId="6" borderId="3" xfId="0" applyFont="1" applyFill="1" applyBorder="1" applyAlignment="1">
      <alignment horizontal="center" vertical="center" wrapText="1"/>
    </xf>
    <xf numFmtId="0" fontId="58" fillId="6" borderId="6" xfId="0" applyFont="1" applyFill="1" applyBorder="1" applyAlignment="1">
      <alignment horizontal="center" vertical="center" wrapText="1"/>
    </xf>
    <xf numFmtId="0" fontId="58" fillId="6" borderId="9" xfId="0" applyFont="1" applyFill="1" applyBorder="1" applyAlignment="1">
      <alignment horizontal="center" vertical="center" wrapText="1"/>
    </xf>
    <xf numFmtId="0" fontId="58" fillId="6" borderId="50" xfId="0" applyFont="1" applyFill="1" applyBorder="1" applyAlignment="1">
      <alignment horizontal="center" vertical="center" wrapText="1"/>
    </xf>
    <xf numFmtId="0" fontId="58" fillId="6" borderId="4" xfId="0" applyFont="1" applyFill="1" applyBorder="1" applyAlignment="1">
      <alignment horizontal="center" vertical="center" wrapText="1"/>
    </xf>
    <xf numFmtId="0" fontId="58" fillId="6" borderId="13" xfId="0" applyFont="1" applyFill="1" applyBorder="1" applyAlignment="1">
      <alignment horizontal="center" vertical="center" wrapText="1"/>
    </xf>
    <xf numFmtId="0" fontId="58" fillId="6" borderId="10" xfId="0" applyFont="1" applyFill="1" applyBorder="1" applyAlignment="1">
      <alignment horizontal="center" vertical="center" wrapText="1"/>
    </xf>
    <xf numFmtId="0" fontId="58" fillId="6" borderId="69" xfId="0" applyFont="1" applyFill="1" applyBorder="1" applyAlignment="1">
      <alignment horizontal="center" vertical="center" wrapText="1"/>
    </xf>
    <xf numFmtId="0" fontId="58" fillId="6" borderId="70" xfId="0" applyFont="1" applyFill="1" applyBorder="1" applyAlignment="1">
      <alignment horizontal="center" vertical="center" wrapText="1"/>
    </xf>
    <xf numFmtId="0" fontId="58" fillId="17" borderId="10" xfId="0" applyFont="1" applyFill="1" applyBorder="1" applyAlignment="1">
      <alignment vertical="center" wrapText="1"/>
    </xf>
    <xf numFmtId="0" fontId="58" fillId="17" borderId="11" xfId="0" applyFont="1" applyFill="1" applyBorder="1" applyAlignment="1">
      <alignment vertical="center" wrapText="1"/>
    </xf>
    <xf numFmtId="0" fontId="58" fillId="6" borderId="10" xfId="0" applyFont="1" applyFill="1" applyBorder="1" applyAlignment="1">
      <alignment vertical="center" wrapText="1"/>
    </xf>
    <xf numFmtId="0" fontId="58" fillId="6" borderId="11" xfId="0" applyFont="1" applyFill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69" xfId="0" applyFont="1" applyBorder="1" applyAlignment="1">
      <alignment vertical="center" wrapText="1"/>
    </xf>
    <xf numFmtId="0" fontId="58" fillId="17" borderId="12" xfId="0" applyFont="1" applyFill="1" applyBorder="1" applyAlignment="1">
      <alignment vertical="center" wrapText="1"/>
    </xf>
    <xf numFmtId="0" fontId="67" fillId="6" borderId="10" xfId="0" applyFont="1" applyFill="1" applyBorder="1" applyAlignment="1">
      <alignment vertical="center" wrapText="1"/>
    </xf>
    <xf numFmtId="0" fontId="67" fillId="6" borderId="11" xfId="0" applyFont="1" applyFill="1" applyBorder="1" applyAlignment="1">
      <alignment vertical="center" wrapText="1"/>
    </xf>
    <xf numFmtId="0" fontId="67" fillId="6" borderId="12" xfId="0" applyFont="1" applyFill="1" applyBorder="1" applyAlignment="1">
      <alignment vertical="center" wrapText="1"/>
    </xf>
  </cellXfs>
  <cellStyles count="19">
    <cellStyle name="20% - Accent6" xfId="10"/>
    <cellStyle name="Euro" xfId="2"/>
    <cellStyle name="Euro 2" xfId="3"/>
    <cellStyle name="Euro 3" xfId="4"/>
    <cellStyle name="Hipervínculo" xfId="14" builtinId="8"/>
    <cellStyle name="Hipervínculo 2" xfId="15"/>
    <cellStyle name="Millares" xfId="12" builtinId="3"/>
    <cellStyle name="Millares 2" xfId="18"/>
    <cellStyle name="Millares 3" xfId="9"/>
    <cellStyle name="Millares 3 2" xfId="17"/>
    <cellStyle name="Moneda" xfId="8" builtinId="4"/>
    <cellStyle name="Moneda 2" xfId="16"/>
    <cellStyle name="Normal" xfId="0" builtinId="0"/>
    <cellStyle name="Normal 2" xfId="1"/>
    <cellStyle name="Normal 3" xfId="7"/>
    <cellStyle name="Normal 3 2" xfId="13"/>
    <cellStyle name="Normal 4 8" xfId="11"/>
    <cellStyle name="Porcentaje" xfId="6" builtinId="5"/>
    <cellStyle name="Porcentual 2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66676</xdr:colOff>
      <xdr:row>0</xdr:row>
      <xdr:rowOff>19050</xdr:rowOff>
    </xdr:from>
    <xdr:ext cx="858825" cy="257175"/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77426" y="19050"/>
          <a:ext cx="858825" cy="257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CPCA-I-01</a:t>
          </a:r>
        </a:p>
      </xdr:txBody>
    </xdr:sp>
    <xdr:clientData/>
  </xdr:oneCellAnchor>
  <xdr:oneCellAnchor>
    <xdr:from>
      <xdr:col>0</xdr:col>
      <xdr:colOff>666750</xdr:colOff>
      <xdr:row>54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6750" y="1269682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Mtra.</a:t>
          </a:r>
          <a:r>
            <a:rPr lang="es-MX" sz="1200" baseline="0"/>
            <a:t> Edna Esperanza Alday Salcido </a:t>
          </a:r>
          <a:endParaRPr lang="es-MX" sz="1200"/>
        </a:p>
        <a:p>
          <a:pPr algn="ctr"/>
          <a:r>
            <a:rPr lang="es-MX" sz="1200"/>
            <a:t>Directora</a:t>
          </a:r>
          <a:r>
            <a:rPr lang="es-MX" sz="1200" baseline="0"/>
            <a:t> de Administración y Finanzas</a:t>
          </a:r>
          <a:endParaRPr lang="es-MX" sz="1200"/>
        </a:p>
      </xdr:txBody>
    </xdr:sp>
    <xdr:clientData/>
  </xdr:oneCellAnchor>
  <xdr:oneCellAnchor>
    <xdr:from>
      <xdr:col>3</xdr:col>
      <xdr:colOff>1571625</xdr:colOff>
      <xdr:row>54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086600" y="13325475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Lic.</a:t>
          </a:r>
          <a:r>
            <a:rPr lang="es-MX" sz="1200" baseline="0"/>
            <a:t> Javier Carrizales Salazar</a:t>
          </a:r>
          <a:endParaRPr lang="es-MX" sz="1200"/>
        </a:p>
        <a:p>
          <a:pPr algn="ctr"/>
          <a:r>
            <a:rPr lang="es-MX" sz="1200"/>
            <a:t>Rector</a:t>
          </a:r>
          <a:r>
            <a:rPr lang="es-MX" sz="1200" baseline="0"/>
            <a:t> </a:t>
          </a:r>
          <a:endParaRPr lang="es-MX" sz="1200"/>
        </a:p>
      </xdr:txBody>
    </xdr:sp>
    <xdr:clientData/>
  </xdr:oneCellAnchor>
  <xdr:oneCellAnchor>
    <xdr:from>
      <xdr:col>3</xdr:col>
      <xdr:colOff>2486025</xdr:colOff>
      <xdr:row>1</xdr:row>
      <xdr:rowOff>200026</xdr:rowOff>
    </xdr:from>
    <xdr:ext cx="2790824" cy="209550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010525" y="409576"/>
          <a:ext cx="2790824" cy="2095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:__2020_________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0</xdr:row>
      <xdr:rowOff>12143</xdr:rowOff>
    </xdr:from>
    <xdr:ext cx="1325551" cy="254557"/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848600" y="12143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CPCA-I-02</a:t>
          </a:r>
        </a:p>
      </xdr:txBody>
    </xdr:sp>
    <xdr:clientData/>
  </xdr:oneCellAnchor>
  <xdr:oneCellAnchor>
    <xdr:from>
      <xdr:col>0</xdr:col>
      <xdr:colOff>0</xdr:colOff>
      <xdr:row>72</xdr:row>
      <xdr:rowOff>133349</xdr:rowOff>
    </xdr:from>
    <xdr:ext cx="3200400" cy="657226"/>
    <xdr:sp macro="" textlink="">
      <xdr:nvSpPr>
        <xdr:cNvPr id="4" name="CuadroTexto 5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16430624"/>
          <a:ext cx="320040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4</xdr:col>
      <xdr:colOff>0</xdr:colOff>
      <xdr:row>72</xdr:row>
      <xdr:rowOff>142875</xdr:rowOff>
    </xdr:from>
    <xdr:ext cx="3305175" cy="695325"/>
    <xdr:sp macro="" textlink="">
      <xdr:nvSpPr>
        <xdr:cNvPr id="7" name="CuadroTexto 5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38675" y="16440150"/>
          <a:ext cx="330517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4</xdr:col>
      <xdr:colOff>1695450</xdr:colOff>
      <xdr:row>1</xdr:row>
      <xdr:rowOff>179439</xdr:rowOff>
    </xdr:from>
    <xdr:ext cx="2790824" cy="264560"/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15617" y="380522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8660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086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229639</xdr:colOff>
      <xdr:row>0</xdr:row>
      <xdr:rowOff>63500</xdr:rowOff>
    </xdr:from>
    <xdr:ext cx="874535" cy="254557"/>
    <xdr:sp macro="" textlink="">
      <xdr:nvSpPr>
        <xdr:cNvPr id="8" name="3 CuadroTexto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343207" y="6350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CPCA-I-03</a:t>
          </a:r>
        </a:p>
      </xdr:txBody>
    </xdr:sp>
    <xdr:clientData/>
  </xdr:oneCellAnchor>
  <xdr:oneCellAnchor>
    <xdr:from>
      <xdr:col>1</xdr:col>
      <xdr:colOff>0</xdr:colOff>
      <xdr:row>66</xdr:row>
      <xdr:rowOff>0</xdr:rowOff>
    </xdr:from>
    <xdr:ext cx="3019425" cy="662517"/>
    <xdr:sp macro="" textlink="">
      <xdr:nvSpPr>
        <xdr:cNvPr id="10" name="CuadroTexto 5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05833" y="14911917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5820835</xdr:colOff>
      <xdr:row>66</xdr:row>
      <xdr:rowOff>0</xdr:rowOff>
    </xdr:from>
    <xdr:ext cx="2942165" cy="662517"/>
    <xdr:sp macro="" textlink="">
      <xdr:nvSpPr>
        <xdr:cNvPr id="11" name="CuadroTexto 5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926668" y="14911917"/>
          <a:ext cx="294216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6318250</xdr:colOff>
      <xdr:row>2</xdr:row>
      <xdr:rowOff>106413</xdr:rowOff>
    </xdr:from>
    <xdr:ext cx="2790824" cy="264560"/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0818" y="565345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:___2020_____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42</xdr:row>
      <xdr:rowOff>31750</xdr:rowOff>
    </xdr:from>
    <xdr:ext cx="3019425" cy="662517"/>
    <xdr:sp macro="" textlink="">
      <xdr:nvSpPr>
        <xdr:cNvPr id="2" name="CuadroTexto 5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0500" y="942975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1127125</xdr:colOff>
      <xdr:row>42</xdr:row>
      <xdr:rowOff>31750</xdr:rowOff>
    </xdr:from>
    <xdr:ext cx="2942165" cy="662517"/>
    <xdr:sp macro="" textlink="">
      <xdr:nvSpPr>
        <xdr:cNvPr id="3" name="CuadroTexto 5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159375" y="9429750"/>
          <a:ext cx="294216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460375</xdr:colOff>
      <xdr:row>1</xdr:row>
      <xdr:rowOff>148747</xdr:rowOff>
    </xdr:from>
    <xdr:ext cx="2790824" cy="264560"/>
    <xdr:sp macro="" textlink="">
      <xdr:nvSpPr>
        <xdr:cNvPr id="4" name="8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670550" y="339247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:___2020_______</a:t>
          </a:r>
        </a:p>
      </xdr:txBody>
    </xdr:sp>
    <xdr:clientData/>
  </xdr:oneCellAnchor>
  <xdr:oneCellAnchor>
    <xdr:from>
      <xdr:col>5</xdr:col>
      <xdr:colOff>95415</xdr:colOff>
      <xdr:row>0</xdr:row>
      <xdr:rowOff>0</xdr:rowOff>
    </xdr:from>
    <xdr:ext cx="874535" cy="254557"/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7582065" y="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CPCA-I-04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4 CuadroTexto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39115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138623</xdr:colOff>
      <xdr:row>0</xdr:row>
      <xdr:rowOff>38100</xdr:rowOff>
    </xdr:from>
    <xdr:ext cx="874535" cy="254557"/>
    <xdr:sp macro="" textlink="">
      <xdr:nvSpPr>
        <xdr:cNvPr id="3" name="6 CuadroTexto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6657956" y="3810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CPCA-I-05</a:t>
          </a:r>
        </a:p>
      </xdr:txBody>
    </xdr:sp>
    <xdr:clientData/>
  </xdr:oneCellAnchor>
  <xdr:oneCellAnchor>
    <xdr:from>
      <xdr:col>1</xdr:col>
      <xdr:colOff>200025</xdr:colOff>
      <xdr:row>2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59117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4905375</xdr:colOff>
      <xdr:row>1</xdr:row>
      <xdr:rowOff>191080</xdr:rowOff>
    </xdr:from>
    <xdr:ext cx="2790824" cy="264560"/>
    <xdr:sp macro="" textlink="">
      <xdr:nvSpPr>
        <xdr:cNvPr id="8" name="8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05375" y="402747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:___2020_______</a:t>
          </a:r>
        </a:p>
      </xdr:txBody>
    </xdr:sp>
    <xdr:clientData/>
  </xdr:oneCellAnchor>
  <xdr:oneCellAnchor>
    <xdr:from>
      <xdr:col>0</xdr:col>
      <xdr:colOff>0</xdr:colOff>
      <xdr:row>63</xdr:row>
      <xdr:rowOff>114300</xdr:rowOff>
    </xdr:from>
    <xdr:ext cx="2892425" cy="682624"/>
    <xdr:sp macro="" textlink="">
      <xdr:nvSpPr>
        <xdr:cNvPr id="9" name="CuadroTexto 5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0" y="11620500"/>
          <a:ext cx="2892425" cy="682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4333875</xdr:colOff>
      <xdr:row>63</xdr:row>
      <xdr:rowOff>123825</xdr:rowOff>
    </xdr:from>
    <xdr:ext cx="2817812" cy="722313"/>
    <xdr:sp macro="" textlink="">
      <xdr:nvSpPr>
        <xdr:cNvPr id="10" name="CuadroTexto 5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333875" y="11630025"/>
          <a:ext cx="2817812" cy="722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649165</xdr:colOff>
      <xdr:row>0</xdr:row>
      <xdr:rowOff>30773</xdr:rowOff>
    </xdr:from>
    <xdr:ext cx="1066800" cy="254557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096607" y="30773"/>
          <a:ext cx="106680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CPCA-I-06</a:t>
          </a:r>
        </a:p>
      </xdr:txBody>
    </xdr:sp>
    <xdr:clientData/>
  </xdr:oneCellAnchor>
  <xdr:oneCellAnchor>
    <xdr:from>
      <xdr:col>1</xdr:col>
      <xdr:colOff>87923</xdr:colOff>
      <xdr:row>65</xdr:row>
      <xdr:rowOff>43962</xdr:rowOff>
    </xdr:from>
    <xdr:ext cx="2652346" cy="681404"/>
    <xdr:sp macro="" textlink="">
      <xdr:nvSpPr>
        <xdr:cNvPr id="4" name="CuadroTexto 5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78423" y="9627577"/>
          <a:ext cx="2652346" cy="681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3033345</xdr:colOff>
      <xdr:row>65</xdr:row>
      <xdr:rowOff>51288</xdr:rowOff>
    </xdr:from>
    <xdr:ext cx="2850173" cy="674077"/>
    <xdr:sp macro="" textlink="">
      <xdr:nvSpPr>
        <xdr:cNvPr id="7" name="CuadroTexto 5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223845" y="9634903"/>
          <a:ext cx="2850173" cy="6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Javier Enrique Carrizales Rangel</a:t>
          </a:r>
          <a:endParaRPr lang="es-MX" sz="1100"/>
        </a:p>
        <a:p>
          <a:pPr algn="ctr"/>
          <a:r>
            <a:rPr lang="es-MX" sz="1100"/>
            <a:t>Rector</a:t>
          </a:r>
        </a:p>
      </xdr:txBody>
    </xdr:sp>
    <xdr:clientData/>
  </xdr:oneCellAnchor>
  <xdr:oneCellAnchor>
    <xdr:from>
      <xdr:col>1</xdr:col>
      <xdr:colOff>3135923</xdr:colOff>
      <xdr:row>2</xdr:row>
      <xdr:rowOff>129209</xdr:rowOff>
    </xdr:from>
    <xdr:ext cx="2790824" cy="264560"/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7977" y="551030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:___2020______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776798</xdr:colOff>
      <xdr:row>0</xdr:row>
      <xdr:rowOff>19050</xdr:rowOff>
    </xdr:from>
    <xdr:ext cx="874535" cy="254557"/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5558348" y="1905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CPCA-I-07</a:t>
          </a:r>
        </a:p>
      </xdr:txBody>
    </xdr:sp>
    <xdr:clientData/>
  </xdr:oneCellAnchor>
  <xdr:oneCellAnchor>
    <xdr:from>
      <xdr:col>5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55721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3019425" cy="662517"/>
    <xdr:sp macro="" textlink="">
      <xdr:nvSpPr>
        <xdr:cNvPr id="7" name="CuadroTexto 5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95250" y="82772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571501</xdr:colOff>
      <xdr:row>30</xdr:row>
      <xdr:rowOff>0</xdr:rowOff>
    </xdr:from>
    <xdr:ext cx="2733674" cy="662517"/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3667126" y="8277225"/>
          <a:ext cx="2733674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Rangel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561975</xdr:colOff>
      <xdr:row>2</xdr:row>
      <xdr:rowOff>142397</xdr:rowOff>
    </xdr:from>
    <xdr:ext cx="2790824" cy="264560"/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48075" y="580547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233873</xdr:colOff>
      <xdr:row>0</xdr:row>
      <xdr:rowOff>47625</xdr:rowOff>
    </xdr:from>
    <xdr:ext cx="874535" cy="254557"/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599623" y="47625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CPCA-I-08</a:t>
          </a:r>
        </a:p>
      </xdr:txBody>
    </xdr:sp>
    <xdr:clientData/>
  </xdr:oneCellAnchor>
  <xdr:oneCellAnchor>
    <xdr:from>
      <xdr:col>4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25767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42</xdr:row>
      <xdr:rowOff>57150</xdr:rowOff>
    </xdr:from>
    <xdr:ext cx="3019425" cy="695325"/>
    <xdr:sp macro="" textlink="">
      <xdr:nvSpPr>
        <xdr:cNvPr id="4" name="CuadroTexto 5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2875" y="8972550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0</xdr:colOff>
      <xdr:row>42</xdr:row>
      <xdr:rowOff>47624</xdr:rowOff>
    </xdr:from>
    <xdr:ext cx="3019425" cy="666751"/>
    <xdr:sp macro="" textlink="">
      <xdr:nvSpPr>
        <xdr:cNvPr id="5" name="CuadroTexto 5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3143250" y="8963024"/>
          <a:ext cx="3019425" cy="666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Javier</a:t>
          </a:r>
          <a:r>
            <a:rPr lang="es-MX" sz="1100" baseline="0"/>
            <a:t> Enrique Carrizales Rangel</a:t>
          </a:r>
          <a:endParaRPr lang="es-MX" sz="1100"/>
        </a:p>
        <a:p>
          <a:pPr algn="ctr"/>
          <a:r>
            <a:rPr lang="es-MX" sz="1100"/>
            <a:t>Rector</a:t>
          </a:r>
        </a:p>
      </xdr:txBody>
    </xdr:sp>
    <xdr:clientData/>
  </xdr:oneCellAnchor>
  <xdr:oneCellAnchor>
    <xdr:from>
      <xdr:col>3</xdr:col>
      <xdr:colOff>561975</xdr:colOff>
      <xdr:row>2</xdr:row>
      <xdr:rowOff>170972</xdr:rowOff>
    </xdr:from>
    <xdr:ext cx="2790824" cy="264560"/>
    <xdr:sp macro="" textlink="">
      <xdr:nvSpPr>
        <xdr:cNvPr id="6" name="6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05225" y="604889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:___2020_____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0</xdr:row>
      <xdr:rowOff>28575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00825" y="28575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CPCA-I-09</a:t>
          </a:r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314325" y="851535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819650" y="851535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5</xdr:col>
      <xdr:colOff>571500</xdr:colOff>
      <xdr:row>2</xdr:row>
      <xdr:rowOff>66197</xdr:rowOff>
    </xdr:from>
    <xdr:ext cx="2790824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391150" y="466247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0</xdr:row>
      <xdr:rowOff>28575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829550" y="28575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CPCA-I-10</a:t>
          </a:r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6667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619625" y="6667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7</xdr:col>
      <xdr:colOff>190500</xdr:colOff>
      <xdr:row>2</xdr:row>
      <xdr:rowOff>75722</xdr:rowOff>
    </xdr:from>
    <xdr:ext cx="2790824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34125" y="475772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:_2020________</a:t>
          </a:r>
        </a:p>
      </xdr:txBody>
    </xdr:sp>
    <xdr:clientData/>
  </xdr:oneCellAnchor>
  <xdr:twoCellAnchor editAs="oneCell">
    <xdr:from>
      <xdr:col>2</xdr:col>
      <xdr:colOff>447676</xdr:colOff>
      <xdr:row>10</xdr:row>
      <xdr:rowOff>19050</xdr:rowOff>
    </xdr:from>
    <xdr:to>
      <xdr:col>7</xdr:col>
      <xdr:colOff>411427</xdr:colOff>
      <xdr:row>12</xdr:row>
      <xdr:rowOff>156255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24572">
          <a:off x="2781301" y="3371850"/>
          <a:ext cx="3773751" cy="5182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71948</xdr:colOff>
      <xdr:row>0</xdr:row>
      <xdr:rowOff>76200</xdr:rowOff>
    </xdr:from>
    <xdr:ext cx="874535" cy="254557"/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6654781" y="7620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CPCA-I-11</a:t>
          </a:r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53911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603250</xdr:colOff>
      <xdr:row>46</xdr:row>
      <xdr:rowOff>95250</xdr:rowOff>
    </xdr:from>
    <xdr:ext cx="2995083" cy="751417"/>
    <xdr:sp macro="" textlink="">
      <xdr:nvSpPr>
        <xdr:cNvPr id="9" name="CuadroTexto 5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603250" y="9768417"/>
          <a:ext cx="2995083" cy="75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317499</xdr:colOff>
      <xdr:row>46</xdr:row>
      <xdr:rowOff>84667</xdr:rowOff>
    </xdr:from>
    <xdr:ext cx="2772833" cy="740834"/>
    <xdr:sp macro="" textlink="">
      <xdr:nvSpPr>
        <xdr:cNvPr id="11" name="CuadroTexto 5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4624916" y="9757834"/>
          <a:ext cx="2772833" cy="740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455084</xdr:colOff>
      <xdr:row>2</xdr:row>
      <xdr:rowOff>148747</xdr:rowOff>
    </xdr:from>
    <xdr:ext cx="2790824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720167" y="572080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  <xdr:twoCellAnchor editAs="oneCell">
    <xdr:from>
      <xdr:col>1</xdr:col>
      <xdr:colOff>476249</xdr:colOff>
      <xdr:row>9</xdr:row>
      <xdr:rowOff>63500</xdr:rowOff>
    </xdr:from>
    <xdr:to>
      <xdr:col>6</xdr:col>
      <xdr:colOff>492917</xdr:colOff>
      <xdr:row>11</xdr:row>
      <xdr:rowOff>158372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24572">
          <a:off x="1735666" y="1989667"/>
          <a:ext cx="3773751" cy="5182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586298</xdr:colOff>
      <xdr:row>0</xdr:row>
      <xdr:rowOff>0</xdr:rowOff>
    </xdr:from>
    <xdr:ext cx="874535" cy="254557"/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101273" y="0"/>
          <a:ext cx="87453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CPCA-I-12</a:t>
          </a:r>
        </a:p>
      </xdr:txBody>
    </xdr:sp>
    <xdr:clientData/>
  </xdr:oneCellAnchor>
  <xdr:oneCellAnchor>
    <xdr:from>
      <xdr:col>8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82930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228600</xdr:colOff>
      <xdr:row>2</xdr:row>
      <xdr:rowOff>123347</xdr:rowOff>
    </xdr:from>
    <xdr:ext cx="2790824" cy="264560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38625" y="542447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>
              <a:latin typeface="Arial" pitchFamily="34" charset="0"/>
              <a:cs typeface="Arial" pitchFamily="34" charset="0"/>
            </a:rPr>
            <a:t>:______________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971550</xdr:colOff>
      <xdr:row>0</xdr:row>
      <xdr:rowOff>0</xdr:rowOff>
    </xdr:from>
    <xdr:ext cx="913712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/>
      </xdr:nvSpPr>
      <xdr:spPr>
        <a:xfrm>
          <a:off x="6877050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CPCA-II-01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 txBox="1"/>
      </xdr:nvSpPr>
      <xdr:spPr>
        <a:xfrm>
          <a:off x="762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SpPr txBox="1"/>
      </xdr:nvSpPr>
      <xdr:spPr>
        <a:xfrm>
          <a:off x="762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 txBox="1"/>
      </xdr:nvSpPr>
      <xdr:spPr>
        <a:xfrm>
          <a:off x="690562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45</xdr:row>
      <xdr:rowOff>9524</xdr:rowOff>
    </xdr:from>
    <xdr:ext cx="3019425" cy="695325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SpPr txBox="1"/>
      </xdr:nvSpPr>
      <xdr:spPr>
        <a:xfrm>
          <a:off x="76200" y="12077699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0</xdr:colOff>
      <xdr:row>45</xdr:row>
      <xdr:rowOff>19049</xdr:rowOff>
    </xdr:from>
    <xdr:ext cx="3019425" cy="61912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SpPr txBox="1"/>
      </xdr:nvSpPr>
      <xdr:spPr>
        <a:xfrm>
          <a:off x="4095750" y="12087224"/>
          <a:ext cx="301942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47625</xdr:colOff>
      <xdr:row>2</xdr:row>
      <xdr:rowOff>123347</xdr:rowOff>
    </xdr:from>
    <xdr:ext cx="2790824" cy="264560"/>
    <xdr:sp macro="" textlink="">
      <xdr:nvSpPr>
        <xdr:cNvPr id="11" name="10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019675" y="532922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0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496050" y="0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CPCA-II-02</a:t>
          </a:r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80975" y="156876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4</xdr:col>
      <xdr:colOff>0</xdr:colOff>
      <xdr:row>82</xdr:row>
      <xdr:rowOff>0</xdr:rowOff>
    </xdr:from>
    <xdr:ext cx="3305175" cy="662517"/>
    <xdr:sp macro="" textlink="">
      <xdr:nvSpPr>
        <xdr:cNvPr id="5" name="CuadroTexto 5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162425" y="15687675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5</xdr:col>
      <xdr:colOff>190499</xdr:colOff>
      <xdr:row>2</xdr:row>
      <xdr:rowOff>93185</xdr:rowOff>
    </xdr:from>
    <xdr:ext cx="2790824" cy="264560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09441" y="488839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5276850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CPCA-II-03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69532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30</xdr:row>
      <xdr:rowOff>152400</xdr:rowOff>
    </xdr:from>
    <xdr:ext cx="3019425" cy="714375"/>
    <xdr:sp macro="" textlink="">
      <xdr:nvSpPr>
        <xdr:cNvPr id="5" name="CuadroTexto 5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95250" y="5972175"/>
          <a:ext cx="3019425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123825</xdr:colOff>
      <xdr:row>30</xdr:row>
      <xdr:rowOff>142876</xdr:rowOff>
    </xdr:from>
    <xdr:ext cx="3124200" cy="685799"/>
    <xdr:sp macro="" textlink="">
      <xdr:nvSpPr>
        <xdr:cNvPr id="7" name="CuadroTexto 5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3143250" y="7429501"/>
          <a:ext cx="3124200" cy="68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609600</xdr:colOff>
      <xdr:row>2</xdr:row>
      <xdr:rowOff>94772</xdr:rowOff>
    </xdr:from>
    <xdr:ext cx="2790824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17913" y="499585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853910</xdr:colOff>
      <xdr:row>0</xdr:row>
      <xdr:rowOff>38100</xdr:rowOff>
    </xdr:from>
    <xdr:ext cx="898002" cy="247649"/>
    <xdr:sp macro="" textlink="">
      <xdr:nvSpPr>
        <xdr:cNvPr id="23" name="22 CuadroTexto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7997660" y="38100"/>
          <a:ext cx="898002" cy="2476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CPCA-II-04</a:t>
          </a:r>
        </a:p>
      </xdr:txBody>
    </xdr:sp>
    <xdr:clientData/>
  </xdr:oneCellAnchor>
  <xdr:oneCellAnchor>
    <xdr:from>
      <xdr:col>0</xdr:col>
      <xdr:colOff>295275</xdr:colOff>
      <xdr:row>86</xdr:row>
      <xdr:rowOff>161926</xdr:rowOff>
    </xdr:from>
    <xdr:ext cx="3429000" cy="666749"/>
    <xdr:sp macro="" textlink="">
      <xdr:nvSpPr>
        <xdr:cNvPr id="24" name="CuadroTexto 5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295275" y="16849726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771525</xdr:colOff>
      <xdr:row>86</xdr:row>
      <xdr:rowOff>171451</xdr:rowOff>
    </xdr:from>
    <xdr:ext cx="3181350" cy="628650"/>
    <xdr:sp macro="" textlink="">
      <xdr:nvSpPr>
        <xdr:cNvPr id="25" name="CuadroTexto 5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5172075" y="16859251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781050</xdr:colOff>
      <xdr:row>3</xdr:row>
      <xdr:rowOff>113822</xdr:rowOff>
    </xdr:from>
    <xdr:ext cx="2790824" cy="264560"/>
    <xdr:sp macro="" textlink="">
      <xdr:nvSpPr>
        <xdr:cNvPr id="26" name="25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048958" y="726143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19051</xdr:rowOff>
    </xdr:from>
    <xdr:ext cx="1019173" cy="26670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7258050" y="19051"/>
          <a:ext cx="1019173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CPCA-II-05</a:t>
          </a:r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409575" y="306609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4476750" y="30660975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161925</xdr:colOff>
      <xdr:row>3</xdr:row>
      <xdr:rowOff>18572</xdr:rowOff>
    </xdr:from>
    <xdr:ext cx="2790824" cy="264560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86375" y="599597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63055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CPCA-II-06</a:t>
          </a: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3048000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SpPr txBox="1"/>
      </xdr:nvSpPr>
      <xdr:spPr>
        <a:xfrm>
          <a:off x="30480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28</xdr:row>
      <xdr:rowOff>0</xdr:rowOff>
    </xdr:from>
    <xdr:ext cx="184731" cy="254557"/>
    <xdr:sp macro="" textlink="">
      <xdr:nvSpPr>
        <xdr:cNvPr id="10" name="9 CuadroTexto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10293280" y="699135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3028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72675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600075</xdr:colOff>
      <xdr:row>19</xdr:row>
      <xdr:rowOff>19050</xdr:rowOff>
    </xdr:from>
    <xdr:ext cx="3009900" cy="647700"/>
    <xdr:sp macro="" textlink="">
      <xdr:nvSpPr>
        <xdr:cNvPr id="14" name="CuadroTexto 5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600075" y="4762500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295275</xdr:colOff>
      <xdr:row>19</xdr:row>
      <xdr:rowOff>9524</xdr:rowOff>
    </xdr:from>
    <xdr:ext cx="2952750" cy="657226"/>
    <xdr:sp macro="" textlink="">
      <xdr:nvSpPr>
        <xdr:cNvPr id="16" name="CuadroTexto 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4448175" y="4752974"/>
          <a:ext cx="295275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800100</xdr:colOff>
      <xdr:row>3</xdr:row>
      <xdr:rowOff>151922</xdr:rowOff>
    </xdr:from>
    <xdr:ext cx="2790824" cy="264560"/>
    <xdr:sp macro="" textlink="">
      <xdr:nvSpPr>
        <xdr:cNvPr id="13" name="12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62525" y="761522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17182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17182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3171825" y="1717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397532</xdr:colOff>
      <xdr:row>0</xdr:row>
      <xdr:rowOff>0</xdr:rowOff>
    </xdr:from>
    <xdr:ext cx="1478446" cy="254557"/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7644815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CPCA-II-07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SpPr txBox="1"/>
      </xdr:nvSpPr>
      <xdr:spPr>
        <a:xfrm>
          <a:off x="255270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SpPr txBox="1"/>
      </xdr:nvSpPr>
      <xdr:spPr>
        <a:xfrm>
          <a:off x="709612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24" name="4 CuadroTexto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SpPr txBox="1"/>
      </xdr:nvSpPr>
      <xdr:spPr>
        <a:xfrm>
          <a:off x="3172239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29" name="4 CuadroTexto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SpPr txBox="1"/>
      </xdr:nvSpPr>
      <xdr:spPr>
        <a:xfrm>
          <a:off x="7727674" y="971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571500</xdr:colOff>
      <xdr:row>33</xdr:row>
      <xdr:rowOff>19051</xdr:rowOff>
    </xdr:from>
    <xdr:ext cx="3009900" cy="647700"/>
    <xdr:sp macro="" textlink="">
      <xdr:nvSpPr>
        <xdr:cNvPr id="30" name="CuadroTexto 5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SpPr txBox="1"/>
      </xdr:nvSpPr>
      <xdr:spPr>
        <a:xfrm>
          <a:off x="571500" y="8810626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933450</xdr:colOff>
      <xdr:row>33</xdr:row>
      <xdr:rowOff>9525</xdr:rowOff>
    </xdr:from>
    <xdr:ext cx="2952750" cy="657226"/>
    <xdr:sp macro="" textlink="">
      <xdr:nvSpPr>
        <xdr:cNvPr id="31" name="CuadroTexto 5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SpPr txBox="1"/>
      </xdr:nvSpPr>
      <xdr:spPr>
        <a:xfrm>
          <a:off x="5019675" y="8801100"/>
          <a:ext cx="295275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803413</xdr:colOff>
      <xdr:row>3</xdr:row>
      <xdr:rowOff>172214</xdr:rowOff>
    </xdr:from>
    <xdr:ext cx="2790824" cy="264560"/>
    <xdr:sp macro="" textlink="">
      <xdr:nvSpPr>
        <xdr:cNvPr id="32" name="31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84304" y="793410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:_2020________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685801</xdr:colOff>
      <xdr:row>0</xdr:row>
      <xdr:rowOff>19050</xdr:rowOff>
    </xdr:from>
    <xdr:ext cx="1228724" cy="266700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6219826" y="1905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CPCA-II-08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0" y="653415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3305175" cy="662517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3257550" y="653415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762000</xdr:colOff>
      <xdr:row>3</xdr:row>
      <xdr:rowOff>104297</xdr:rowOff>
    </xdr:from>
    <xdr:ext cx="2790824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10100" y="628172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00000000-0008-0000-15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=""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10" name="11 CuadroTexto">
          <a:extLst>
            <a:ext uri="{FF2B5EF4-FFF2-40B4-BE49-F238E27FC236}">
              <a16:creationId xmlns=""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66161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CPCA-II-09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=""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=""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="" xmlns:a16="http://schemas.microsoft.com/office/drawing/2014/main" id="{00000000-0008-0000-15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15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20" name="4 CuadroTexto">
          <a:extLst>
            <a:ext uri="{FF2B5EF4-FFF2-40B4-BE49-F238E27FC236}">
              <a16:creationId xmlns="" xmlns:a16="http://schemas.microsoft.com/office/drawing/2014/main" id="{00000000-0008-0000-1500-000014000000}"/>
            </a:ext>
          </a:extLst>
        </xdr:cNvPr>
        <xdr:cNvSpPr txBox="1"/>
      </xdr:nvSpPr>
      <xdr:spPr>
        <a:xfrm>
          <a:off x="7743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19425" cy="662517"/>
    <xdr:sp macro="" textlink="">
      <xdr:nvSpPr>
        <xdr:cNvPr id="22" name="CuadroTexto 5">
          <a:extLst>
            <a:ext uri="{FF2B5EF4-FFF2-40B4-BE49-F238E27FC236}">
              <a16:creationId xmlns="" xmlns:a16="http://schemas.microsoft.com/office/drawing/2014/main" id="{00000000-0008-0000-1500-000016000000}"/>
            </a:ext>
          </a:extLst>
        </xdr:cNvPr>
        <xdr:cNvSpPr txBox="1"/>
      </xdr:nvSpPr>
      <xdr:spPr>
        <a:xfrm>
          <a:off x="0" y="50387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3019425" cy="662517"/>
    <xdr:sp macro="" textlink="">
      <xdr:nvSpPr>
        <xdr:cNvPr id="24" name="CuadroTexto 5">
          <a:extLst>
            <a:ext uri="{FF2B5EF4-FFF2-40B4-BE49-F238E27FC236}">
              <a16:creationId xmlns="" xmlns:a16="http://schemas.microsoft.com/office/drawing/2014/main" id="{00000000-0008-0000-1500-000018000000}"/>
            </a:ext>
          </a:extLst>
        </xdr:cNvPr>
        <xdr:cNvSpPr txBox="1"/>
      </xdr:nvSpPr>
      <xdr:spPr>
        <a:xfrm>
          <a:off x="4486275" y="50387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809625</xdr:colOff>
      <xdr:row>3</xdr:row>
      <xdr:rowOff>85247</xdr:rowOff>
    </xdr:from>
    <xdr:ext cx="2790824" cy="264560"/>
    <xdr:sp macro="" textlink="">
      <xdr:nvSpPr>
        <xdr:cNvPr id="23" name="22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95900" y="713897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3171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=""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=""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3171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" name="4 CuadroTexto">
          <a:extLst>
            <a:ext uri="{FF2B5EF4-FFF2-40B4-BE49-F238E27FC236}">
              <a16:creationId xmlns=""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7743825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1600-000010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00000000-0008-0000-1600-000011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="" xmlns:a16="http://schemas.microsoft.com/office/drawing/2014/main" id="{00000000-0008-0000-1600-000012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1600-000013000000}"/>
            </a:ext>
          </a:extLst>
        </xdr:cNvPr>
        <xdr:cNvSpPr txBox="1"/>
      </xdr:nvSpPr>
      <xdr:spPr>
        <a:xfrm>
          <a:off x="3171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20" name="4 CuadroTexto">
          <a:extLst>
            <a:ext uri="{FF2B5EF4-FFF2-40B4-BE49-F238E27FC236}">
              <a16:creationId xmlns="" xmlns:a16="http://schemas.microsoft.com/office/drawing/2014/main" id="{00000000-0008-0000-1600-000014000000}"/>
            </a:ext>
          </a:extLst>
        </xdr:cNvPr>
        <xdr:cNvSpPr txBox="1"/>
      </xdr:nvSpPr>
      <xdr:spPr>
        <a:xfrm>
          <a:off x="77438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21" name="11 CuadroTexto">
          <a:extLst>
            <a:ext uri="{FF2B5EF4-FFF2-40B4-BE49-F238E27FC236}">
              <a16:creationId xmlns=""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66708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CPCA-II-10</a:t>
          </a:r>
        </a:p>
      </xdr:txBody>
    </xdr:sp>
    <xdr:clientData/>
  </xdr:oneCellAnchor>
  <xdr:oneCellAnchor>
    <xdr:from>
      <xdr:col>0</xdr:col>
      <xdr:colOff>533400</xdr:colOff>
      <xdr:row>23</xdr:row>
      <xdr:rowOff>0</xdr:rowOff>
    </xdr:from>
    <xdr:ext cx="3038475" cy="662517"/>
    <xdr:sp macro="" textlink="">
      <xdr:nvSpPr>
        <xdr:cNvPr id="23" name="CuadroTexto 5">
          <a:extLst>
            <a:ext uri="{FF2B5EF4-FFF2-40B4-BE49-F238E27FC236}">
              <a16:creationId xmlns="" xmlns:a16="http://schemas.microsoft.com/office/drawing/2014/main" id="{00000000-0008-0000-1600-000017000000}"/>
            </a:ext>
          </a:extLst>
        </xdr:cNvPr>
        <xdr:cNvSpPr txBox="1"/>
      </xdr:nvSpPr>
      <xdr:spPr>
        <a:xfrm>
          <a:off x="533400" y="5610225"/>
          <a:ext cx="30384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3019425" cy="662517"/>
    <xdr:sp macro="" textlink="">
      <xdr:nvSpPr>
        <xdr:cNvPr id="25" name="CuadroTexto 5">
          <a:extLst>
            <a:ext uri="{FF2B5EF4-FFF2-40B4-BE49-F238E27FC236}">
              <a16:creationId xmlns="" xmlns:a16="http://schemas.microsoft.com/office/drawing/2014/main" id="{00000000-0008-0000-1600-000019000000}"/>
            </a:ext>
          </a:extLst>
        </xdr:cNvPr>
        <xdr:cNvSpPr txBox="1"/>
      </xdr:nvSpPr>
      <xdr:spPr>
        <a:xfrm>
          <a:off x="4486275" y="561022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838200</xdr:colOff>
      <xdr:row>3</xdr:row>
      <xdr:rowOff>113822</xdr:rowOff>
    </xdr:from>
    <xdr:ext cx="2790824" cy="264560"/>
    <xdr:sp macro="" textlink="">
      <xdr:nvSpPr>
        <xdr:cNvPr id="26" name="25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324475" y="742472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3</xdr:row>
      <xdr:rowOff>142875</xdr:rowOff>
    </xdr:from>
    <xdr:ext cx="838200" cy="264560"/>
    <xdr:sp macro="" textlink="">
      <xdr:nvSpPr>
        <xdr:cNvPr id="12" name="5 CuadroTexto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181350" y="971550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1700-000006000000}"/>
            </a:ext>
          </a:extLst>
        </xdr:cNvPr>
        <xdr:cNvSpPr txBox="1"/>
      </xdr:nvSpPr>
      <xdr:spPr>
        <a:xfrm>
          <a:off x="24479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7" name="4 CuadroTexto">
          <a:extLst>
            <a:ext uri="{FF2B5EF4-FFF2-40B4-BE49-F238E27FC236}">
              <a16:creationId xmlns=""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545782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18" name="11 CuadroTexto">
          <a:extLst>
            <a:ext uri="{FF2B5EF4-FFF2-40B4-BE49-F238E27FC236}">
              <a16:creationId xmlns="" xmlns:a16="http://schemas.microsoft.com/office/drawing/2014/main" id="{00000000-0008-0000-1700-000008000000}"/>
            </a:ext>
          </a:extLst>
        </xdr:cNvPr>
        <xdr:cNvSpPr txBox="1"/>
      </xdr:nvSpPr>
      <xdr:spPr>
        <a:xfrm>
          <a:off x="5480188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CPCA-II-11</a:t>
          </a:r>
        </a:p>
      </xdr:txBody>
    </xdr:sp>
    <xdr:clientData/>
  </xdr:oneCellAnchor>
  <xdr:oneCellAnchor>
    <xdr:from>
      <xdr:col>0</xdr:col>
      <xdr:colOff>485775</xdr:colOff>
      <xdr:row>45</xdr:row>
      <xdr:rowOff>0</xdr:rowOff>
    </xdr:from>
    <xdr:ext cx="2733674" cy="638175"/>
    <xdr:sp macro="" textlink="">
      <xdr:nvSpPr>
        <xdr:cNvPr id="19" name="CuadroTexto 5">
          <a:extLst>
            <a:ext uri="{FF2B5EF4-FFF2-40B4-BE49-F238E27FC236}">
              <a16:creationId xmlns="" xmlns:a16="http://schemas.microsoft.com/office/drawing/2014/main" id="{00000000-0008-0000-1700-000009000000}"/>
            </a:ext>
          </a:extLst>
        </xdr:cNvPr>
        <xdr:cNvSpPr txBox="1"/>
      </xdr:nvSpPr>
      <xdr:spPr>
        <a:xfrm>
          <a:off x="485775" y="9963150"/>
          <a:ext cx="273367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628651</xdr:colOff>
      <xdr:row>45</xdr:row>
      <xdr:rowOff>0</xdr:rowOff>
    </xdr:from>
    <xdr:ext cx="3009900" cy="662517"/>
    <xdr:sp macro="" textlink="">
      <xdr:nvSpPr>
        <xdr:cNvPr id="20" name="CuadroTexto 5">
          <a:extLst>
            <a:ext uri="{FF2B5EF4-FFF2-40B4-BE49-F238E27FC236}">
              <a16:creationId xmlns=""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3829051" y="9963150"/>
          <a:ext cx="30099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219075</xdr:colOff>
      <xdr:row>3</xdr:row>
      <xdr:rowOff>152400</xdr:rowOff>
    </xdr:from>
    <xdr:ext cx="2790824" cy="254557"/>
    <xdr:sp macro="" textlink="">
      <xdr:nvSpPr>
        <xdr:cNvPr id="21" name="20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171950" y="9810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 u="none">
              <a:latin typeface="Arial" pitchFamily="34" charset="0"/>
              <a:cs typeface="Arial" pitchFamily="34" charset="0"/>
            </a:rPr>
            <a:t>CUENTA</a:t>
          </a:r>
          <a:r>
            <a:rPr lang="es-MX" sz="1100" b="1" u="none" baseline="0">
              <a:latin typeface="Arial" pitchFamily="34" charset="0"/>
              <a:cs typeface="Arial" pitchFamily="34" charset="0"/>
            </a:rPr>
            <a:t> PÚBLICA</a:t>
          </a:r>
          <a:r>
            <a:rPr lang="es-MX" sz="1100" b="1" u="sng">
              <a:latin typeface="Arial" pitchFamily="34" charset="0"/>
              <a:cs typeface="Arial" pitchFamily="34" charset="0"/>
            </a:rPr>
            <a:t>: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 2020</a:t>
          </a:r>
          <a:r>
            <a:rPr lang="es-MX" sz="1100" b="1" u="sng">
              <a:latin typeface="Arial" pitchFamily="34" charset="0"/>
              <a:cs typeface="Arial" pitchFamily="34" charset="0"/>
            </a:rPr>
            <a:t>____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1</xdr:row>
      <xdr:rowOff>0</xdr:rowOff>
    </xdr:from>
    <xdr:ext cx="923924" cy="306917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7949142" y="296332"/>
          <a:ext cx="923924" cy="3069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CPCA-II-12</a:t>
          </a: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762000" y="166497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3305175" cy="662517"/>
    <xdr:sp macro="" textlink="">
      <xdr:nvSpPr>
        <xdr:cNvPr id="5" name="CuadroTexto 5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5076825" y="166497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4</xdr:col>
      <xdr:colOff>171450</xdr:colOff>
      <xdr:row>2</xdr:row>
      <xdr:rowOff>138164</xdr:rowOff>
    </xdr:from>
    <xdr:ext cx="2790824" cy="264560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034617" y="529747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:__C.P. 2020___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3432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229621</xdr:colOff>
      <xdr:row>0</xdr:row>
      <xdr:rowOff>42522</xdr:rowOff>
    </xdr:from>
    <xdr:ext cx="1226791" cy="255134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7811521" y="42522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CPCA-II-13</a:t>
          </a:r>
        </a:p>
      </xdr:txBody>
    </xdr:sp>
    <xdr:clientData/>
  </xdr:oneCellAnchor>
  <xdr:oneCellAnchor>
    <xdr:from>
      <xdr:col>2</xdr:col>
      <xdr:colOff>0</xdr:colOff>
      <xdr:row>3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33432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67341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3200400" cy="662517"/>
    <xdr:sp macro="" textlink="">
      <xdr:nvSpPr>
        <xdr:cNvPr id="7" name="CuadroTexto 5">
          <a:extLst>
            <a:ext uri="{FF2B5EF4-FFF2-40B4-BE49-F238E27FC236}">
              <a16:creationId xmlns="" xmlns:a16="http://schemas.microsoft.com/office/drawing/2014/main" id="{00000000-0008-0000-1900-000007000000}"/>
            </a:ext>
          </a:extLst>
        </xdr:cNvPr>
        <xdr:cNvSpPr txBox="1"/>
      </xdr:nvSpPr>
      <xdr:spPr>
        <a:xfrm>
          <a:off x="695325" y="100203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4</xdr:col>
      <xdr:colOff>95251</xdr:colOff>
      <xdr:row>212</xdr:row>
      <xdr:rowOff>200024</xdr:rowOff>
    </xdr:from>
    <xdr:ext cx="2933699" cy="676275"/>
    <xdr:sp macro="" textlink="">
      <xdr:nvSpPr>
        <xdr:cNvPr id="9" name="CuadroTexto 5">
          <a:extLst>
            <a:ext uri="{FF2B5EF4-FFF2-40B4-BE49-F238E27FC236}">
              <a16:creationId xmlns="" xmlns:a16="http://schemas.microsoft.com/office/drawing/2014/main" id="{00000000-0008-0000-1900-000009000000}"/>
            </a:ext>
          </a:extLst>
        </xdr:cNvPr>
        <xdr:cNvSpPr txBox="1"/>
      </xdr:nvSpPr>
      <xdr:spPr>
        <a:xfrm>
          <a:off x="5133976" y="7820024"/>
          <a:ext cx="2933699" cy="676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5</xdr:col>
      <xdr:colOff>238125</xdr:colOff>
      <xdr:row>3</xdr:row>
      <xdr:rowOff>123825</xdr:rowOff>
    </xdr:from>
    <xdr:ext cx="2790824" cy="254557"/>
    <xdr:sp macro="" textlink="">
      <xdr:nvSpPr>
        <xdr:cNvPr id="10" name="9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124575" y="9429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 u="none">
              <a:latin typeface="Arial" pitchFamily="34" charset="0"/>
              <a:cs typeface="Arial" pitchFamily="34" charset="0"/>
            </a:rPr>
            <a:t>CUENTA</a:t>
          </a:r>
          <a:r>
            <a:rPr lang="es-MX" sz="1100" b="1" u="none" baseline="0">
              <a:latin typeface="Arial" pitchFamily="34" charset="0"/>
              <a:cs typeface="Arial" pitchFamily="34" charset="0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:_2020____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21668</xdr:rowOff>
    </xdr:from>
    <xdr:ext cx="1087426" cy="254557"/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5753101" y="21668"/>
          <a:ext cx="10874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CPCA-II-14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200400" cy="662517"/>
    <xdr:sp macro="" textlink="">
      <xdr:nvSpPr>
        <xdr:cNvPr id="4" name="CuadroTexto 5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0" y="74676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3305175" cy="662517"/>
    <xdr:sp macro="" textlink="">
      <xdr:nvSpPr>
        <xdr:cNvPr id="5" name="CuadroTexto 5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3771900" y="74676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3</xdr:col>
      <xdr:colOff>247650</xdr:colOff>
      <xdr:row>3</xdr:row>
      <xdr:rowOff>123347</xdr:rowOff>
    </xdr:from>
    <xdr:ext cx="2790824" cy="264560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019550" y="723422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760750</xdr:colOff>
      <xdr:row>0</xdr:row>
      <xdr:rowOff>0</xdr:rowOff>
    </xdr:from>
    <xdr:ext cx="913712" cy="254557"/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SpPr txBox="1"/>
      </xdr:nvSpPr>
      <xdr:spPr>
        <a:xfrm>
          <a:off x="6778818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CPCA-II-15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="" xmlns:a16="http://schemas.microsoft.com/office/drawing/2014/main" id="{00000000-0008-0000-1B00-000006000000}"/>
            </a:ext>
          </a:extLst>
        </xdr:cNvPr>
        <xdr:cNvSpPr txBox="1"/>
      </xdr:nvSpPr>
      <xdr:spPr>
        <a:xfrm>
          <a:off x="47339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3426892</xdr:colOff>
      <xdr:row>2</xdr:row>
      <xdr:rowOff>195723</xdr:rowOff>
    </xdr:from>
    <xdr:ext cx="647870" cy="239809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1B00-000005000000}"/>
            </a:ext>
          </a:extLst>
        </xdr:cNvPr>
        <xdr:cNvSpPr txBox="1"/>
      </xdr:nvSpPr>
      <xdr:spPr>
        <a:xfrm>
          <a:off x="3426892" y="809556"/>
          <a:ext cx="64787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(Pesos)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1B00-000007000000}"/>
            </a:ext>
          </a:extLst>
        </xdr:cNvPr>
        <xdr:cNvSpPr txBox="1"/>
      </xdr:nvSpPr>
      <xdr:spPr>
        <a:xfrm>
          <a:off x="4222750" y="978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709083</xdr:colOff>
      <xdr:row>43</xdr:row>
      <xdr:rowOff>0</xdr:rowOff>
    </xdr:from>
    <xdr:ext cx="3143250" cy="662517"/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1B00-000008000000}"/>
            </a:ext>
          </a:extLst>
        </xdr:cNvPr>
        <xdr:cNvSpPr txBox="1"/>
      </xdr:nvSpPr>
      <xdr:spPr>
        <a:xfrm>
          <a:off x="709083" y="9398000"/>
          <a:ext cx="31432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3019425" cy="662517"/>
    <xdr:sp macro="" textlink="">
      <xdr:nvSpPr>
        <xdr:cNvPr id="9" name="CuadroTexto 5">
          <a:extLst>
            <a:ext uri="{FF2B5EF4-FFF2-40B4-BE49-F238E27FC236}">
              <a16:creationId xmlns="" xmlns:a16="http://schemas.microsoft.com/office/drawing/2014/main" id="{00000000-0008-0000-1B00-000009000000}"/>
            </a:ext>
          </a:extLst>
        </xdr:cNvPr>
        <xdr:cNvSpPr txBox="1"/>
      </xdr:nvSpPr>
      <xdr:spPr>
        <a:xfrm>
          <a:off x="4222750" y="9154583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560917</xdr:colOff>
      <xdr:row>2</xdr:row>
      <xdr:rowOff>95831</xdr:rowOff>
    </xdr:from>
    <xdr:ext cx="2790824" cy="264560"/>
    <xdr:sp macro="" textlink="">
      <xdr:nvSpPr>
        <xdr:cNvPr id="10" name="9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864485" y="502808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115997</xdr:colOff>
      <xdr:row>0</xdr:row>
      <xdr:rowOff>0</xdr:rowOff>
    </xdr:from>
    <xdr:ext cx="913712" cy="254557"/>
    <xdr:sp macro="" textlink="">
      <xdr:nvSpPr>
        <xdr:cNvPr id="4" name="2 CuadroTexto">
          <a:extLst>
            <a:ext uri="{FF2B5EF4-FFF2-40B4-BE49-F238E27FC236}">
              <a16:creationId xmlns="" xmlns:a16="http://schemas.microsoft.com/office/drawing/2014/main" id="{00000000-0008-0000-1C00-000004000000}"/>
            </a:ext>
          </a:extLst>
        </xdr:cNvPr>
        <xdr:cNvSpPr txBox="1"/>
      </xdr:nvSpPr>
      <xdr:spPr>
        <a:xfrm>
          <a:off x="5411897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CPCA-II-16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1C00-000005000000}"/>
            </a:ext>
          </a:extLst>
        </xdr:cNvPr>
        <xdr:cNvSpPr txBox="1"/>
      </xdr:nvSpPr>
      <xdr:spPr>
        <a:xfrm>
          <a:off x="77438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3019425" cy="662517"/>
    <xdr:sp macro="" textlink="">
      <xdr:nvSpPr>
        <xdr:cNvPr id="7" name="CuadroTexto 5">
          <a:extLst>
            <a:ext uri="{FF2B5EF4-FFF2-40B4-BE49-F238E27FC236}">
              <a16:creationId xmlns="" xmlns:a16="http://schemas.microsoft.com/office/drawing/2014/main" id="{00000000-0008-0000-1C00-000007000000}"/>
            </a:ext>
          </a:extLst>
        </xdr:cNvPr>
        <xdr:cNvSpPr txBox="1"/>
      </xdr:nvSpPr>
      <xdr:spPr>
        <a:xfrm>
          <a:off x="285750" y="9058275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400051</xdr:colOff>
      <xdr:row>33</xdr:row>
      <xdr:rowOff>0</xdr:rowOff>
    </xdr:from>
    <xdr:ext cx="2895599" cy="662517"/>
    <xdr:sp macro="" textlink="">
      <xdr:nvSpPr>
        <xdr:cNvPr id="9" name="CuadroTexto 5">
          <a:extLst>
            <a:ext uri="{FF2B5EF4-FFF2-40B4-BE49-F238E27FC236}">
              <a16:creationId xmlns="" xmlns:a16="http://schemas.microsoft.com/office/drawing/2014/main" id="{00000000-0008-0000-1C00-000009000000}"/>
            </a:ext>
          </a:extLst>
        </xdr:cNvPr>
        <xdr:cNvSpPr txBox="1"/>
      </xdr:nvSpPr>
      <xdr:spPr>
        <a:xfrm>
          <a:off x="3457576" y="9058275"/>
          <a:ext cx="289559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514350</xdr:colOff>
      <xdr:row>2</xdr:row>
      <xdr:rowOff>142397</xdr:rowOff>
    </xdr:from>
    <xdr:ext cx="2790824" cy="264560"/>
    <xdr:sp macro="" textlink="">
      <xdr:nvSpPr>
        <xdr:cNvPr id="10" name="9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581400" y="561497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  <xdr:twoCellAnchor editAs="oneCell">
    <xdr:from>
      <xdr:col>1</xdr:col>
      <xdr:colOff>1152525</xdr:colOff>
      <xdr:row>11</xdr:row>
      <xdr:rowOff>76200</xdr:rowOff>
    </xdr:from>
    <xdr:to>
      <xdr:col>3</xdr:col>
      <xdr:colOff>1030551</xdr:colOff>
      <xdr:row>13</xdr:row>
      <xdr:rowOff>80055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24572">
          <a:off x="1438275" y="2981325"/>
          <a:ext cx="3773751" cy="51820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752055</xdr:colOff>
      <xdr:row>0</xdr:row>
      <xdr:rowOff>0</xdr:rowOff>
    </xdr:from>
    <xdr:ext cx="913712" cy="254557"/>
    <xdr:sp macro="" textlink="">
      <xdr:nvSpPr>
        <xdr:cNvPr id="4" name="2 CuadroTexto">
          <a:extLst>
            <a:ext uri="{FF2B5EF4-FFF2-40B4-BE49-F238E27FC236}">
              <a16:creationId xmlns="" xmlns:a16="http://schemas.microsoft.com/office/drawing/2014/main" id="{00000000-0008-0000-1D00-000004000000}"/>
            </a:ext>
          </a:extLst>
        </xdr:cNvPr>
        <xdr:cNvSpPr txBox="1"/>
      </xdr:nvSpPr>
      <xdr:spPr>
        <a:xfrm>
          <a:off x="5525138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CPCA-II-17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47910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322791</xdr:colOff>
      <xdr:row>34</xdr:row>
      <xdr:rowOff>42334</xdr:rowOff>
    </xdr:from>
    <xdr:ext cx="2925416" cy="609013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22791" y="8053917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723900</xdr:colOff>
      <xdr:row>34</xdr:row>
      <xdr:rowOff>46565</xdr:rowOff>
    </xdr:from>
    <xdr:ext cx="2855141" cy="662517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4216400" y="8058148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582083</xdr:colOff>
      <xdr:row>2</xdr:row>
      <xdr:rowOff>201084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40666" y="836084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 u="none">
              <a:latin typeface="Arial" pitchFamily="34" charset="0"/>
              <a:cs typeface="Arial" pitchFamily="34" charset="0"/>
            </a:rPr>
            <a:t>CUENTA</a:t>
          </a:r>
          <a:r>
            <a:rPr lang="es-MX" sz="1100" b="1" u="none" baseline="0">
              <a:latin typeface="Arial" pitchFamily="34" charset="0"/>
              <a:cs typeface="Arial" pitchFamily="34" charset="0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  2020__</a:t>
          </a:r>
        </a:p>
      </xdr:txBody>
    </xdr:sp>
    <xdr:clientData/>
  </xdr:oneCellAnchor>
  <xdr:twoCellAnchor editAs="oneCell">
    <xdr:from>
      <xdr:col>1</xdr:col>
      <xdr:colOff>1195918</xdr:colOff>
      <xdr:row>12</xdr:row>
      <xdr:rowOff>52916</xdr:rowOff>
    </xdr:from>
    <xdr:to>
      <xdr:col>3</xdr:col>
      <xdr:colOff>524669</xdr:colOff>
      <xdr:row>14</xdr:row>
      <xdr:rowOff>105455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24572">
          <a:off x="1524001" y="2582333"/>
          <a:ext cx="3773751" cy="51820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7 CuadroTexto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476250</xdr:colOff>
      <xdr:row>0</xdr:row>
      <xdr:rowOff>93593</xdr:rowOff>
    </xdr:from>
    <xdr:ext cx="1638301" cy="287408"/>
    <xdr:sp macro="" textlink="">
      <xdr:nvSpPr>
        <xdr:cNvPr id="3" name="11 CuadroTexto">
          <a:extLst>
            <a:ext uri="{FF2B5EF4-FFF2-40B4-BE49-F238E27FC236}">
              <a16:creationId xmlns=""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5981700" y="93593"/>
          <a:ext cx="1638301" cy="28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CPCA-III-01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=""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=""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00000000-0008-0000-1E00-000008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2925416" cy="609013"/>
    <xdr:sp macro="" textlink="">
      <xdr:nvSpPr>
        <xdr:cNvPr id="10" name="CuadroTexto 1">
          <a:extLst>
            <a:ext uri="{FF2B5EF4-FFF2-40B4-BE49-F238E27FC236}">
              <a16:creationId xmlns=""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0" y="8953500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2855141" cy="662517"/>
    <xdr:sp macro="" textlink="">
      <xdr:nvSpPr>
        <xdr:cNvPr id="11" name="CuadroTexto 5">
          <a:extLst>
            <a:ext uri="{FF2B5EF4-FFF2-40B4-BE49-F238E27FC236}">
              <a16:creationId xmlns="" xmlns:a16="http://schemas.microsoft.com/office/drawing/2014/main" id="{00000000-0008-0000-1E00-00000B000000}"/>
            </a:ext>
          </a:extLst>
        </xdr:cNvPr>
        <xdr:cNvSpPr txBox="1"/>
      </xdr:nvSpPr>
      <xdr:spPr>
        <a:xfrm>
          <a:off x="3933825" y="8953500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133350</xdr:colOff>
      <xdr:row>2</xdr:row>
      <xdr:rowOff>151922</xdr:rowOff>
    </xdr:from>
    <xdr:ext cx="2790824" cy="264560"/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886325" y="571022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:__2020_______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259911</xdr:colOff>
      <xdr:row>0</xdr:row>
      <xdr:rowOff>21167</xdr:rowOff>
    </xdr:from>
    <xdr:ext cx="952890" cy="254557"/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2000-000003000000}"/>
            </a:ext>
          </a:extLst>
        </xdr:cNvPr>
        <xdr:cNvSpPr txBox="1"/>
      </xdr:nvSpPr>
      <xdr:spPr>
        <a:xfrm>
          <a:off x="5805578" y="21167"/>
          <a:ext cx="95289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CPCA-III-03</a:t>
          </a: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2925416" cy="609013"/>
    <xdr:sp macro="" textlink="">
      <xdr:nvSpPr>
        <xdr:cNvPr id="4" name="CuadroTexto 1">
          <a:extLst>
            <a:ext uri="{FF2B5EF4-FFF2-40B4-BE49-F238E27FC236}">
              <a16:creationId xmlns="" xmlns:a16="http://schemas.microsoft.com/office/drawing/2014/main" id="{00000000-0008-0000-2000-000004000000}"/>
            </a:ext>
          </a:extLst>
        </xdr:cNvPr>
        <xdr:cNvSpPr txBox="1"/>
      </xdr:nvSpPr>
      <xdr:spPr>
        <a:xfrm>
          <a:off x="127000" y="8784167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2855141" cy="662517"/>
    <xdr:sp macro="" textlink="">
      <xdr:nvSpPr>
        <xdr:cNvPr id="5" name="CuadroTexto 5">
          <a:extLst>
            <a:ext uri="{FF2B5EF4-FFF2-40B4-BE49-F238E27FC236}">
              <a16:creationId xmlns="" xmlns:a16="http://schemas.microsoft.com/office/drawing/2014/main" id="{00000000-0008-0000-2000-000005000000}"/>
            </a:ext>
          </a:extLst>
        </xdr:cNvPr>
        <xdr:cNvSpPr txBox="1"/>
      </xdr:nvSpPr>
      <xdr:spPr>
        <a:xfrm>
          <a:off x="3831167" y="8784167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169333</xdr:colOff>
      <xdr:row>2</xdr:row>
      <xdr:rowOff>169914</xdr:rowOff>
    </xdr:from>
    <xdr:ext cx="2790824" cy="264560"/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000500" y="593247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:_2020_______</a:t>
          </a:r>
        </a:p>
      </xdr:txBody>
    </xdr:sp>
    <xdr:clientData/>
  </xdr:oneCellAnchor>
  <xdr:twoCellAnchor editAs="oneCell">
    <xdr:from>
      <xdr:col>1</xdr:col>
      <xdr:colOff>1153584</xdr:colOff>
      <xdr:row>16</xdr:row>
      <xdr:rowOff>42333</xdr:rowOff>
    </xdr:from>
    <xdr:to>
      <xdr:col>3</xdr:col>
      <xdr:colOff>1223168</xdr:colOff>
      <xdr:row>18</xdr:row>
      <xdr:rowOff>137205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24572">
          <a:off x="1280584" y="3619500"/>
          <a:ext cx="3773751" cy="51820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" name="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" name="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" name="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" name="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7" name="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" name="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" name="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" name="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" name="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" name="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" name="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" name="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" name="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" name="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" name="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" name="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" name="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" name="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1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2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3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4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5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6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7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0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1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2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" name="1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" name="1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" name="1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" name="1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" name="1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" name="1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" name="1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" name="1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" name="1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" name="1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3" name="1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" name="1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" name="1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" name="1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" name="1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" name="1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" name="1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" name="1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" name="1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0" name="1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" name="1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" name="1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" name="1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4" name="1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" name="1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" name="1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" name="1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" name="1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" name="1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" name="1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" name="1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" name="1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" name="1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9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6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9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4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1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4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5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6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7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8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9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0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1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2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3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4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5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6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7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8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9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0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6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4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69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0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1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2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3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4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5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6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7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8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9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0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1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2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3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4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5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8" name="3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9" name="3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0" name="30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1" name="30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2" name="30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3" name="31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4" name="31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5" name="31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6" name="31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7" name="31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8" name="31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9" name="31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0" name="31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1" name="31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2" name="31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3" name="32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4" name="32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5" name="32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6" name="32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7" name="32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" name="32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" name="32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0" name="32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1" name="32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2" name="32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3" name="33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4" name="33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5" name="33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6" name="33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7" name="33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8" name="33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9" name="33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0" name="33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1" name="33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2" name="33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3" name="34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4" name="34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5" name="34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6" name="34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7" name="34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8" name="34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9" name="34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0" name="34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1" name="34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2" name="34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3" name="35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4" name="35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5" name="35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6" name="35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7" name="35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8" name="35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9" name="35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0" name="35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1" name="35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2" name="35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3" name="36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4" name="36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5" name="36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6" name="36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7" name="36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8" name="36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9" name="36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0" name="36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1" name="36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2" name="36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3" name="37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4" name="37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5" name="37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6" name="37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7" name="37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8" name="37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9" name="37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0" name="37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1" name="37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2" name="37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3" name="38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4" name="38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5" name="38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6" name="38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7" name="38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8" name="38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9" name="38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0" name="38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1" name="38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2" name="38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3" name="39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4" name="39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5" name="39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6" name="39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7" name="39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8" name="39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" name="39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0" name="39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1" name="39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2" name="39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3" name="40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4" name="4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5" name="4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6" name="40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7" name="40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8" name="40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9" name="40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0" name="40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1" name="40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2" name="40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3" name="41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4" name="41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5" name="41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6" name="41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7" name="41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8" name="41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9" name="41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0" name="41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1" name="41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2" name="41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3" name="42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4" name="42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5" name="42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6" name="423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7" name="424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8" name="425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9" name="426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0" name="427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1" name="428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2" name="429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3" name="430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4" name="431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5" name="432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6" name="433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7" name="434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8" name="435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9" name="436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0" name="437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" name="438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" name="439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" name="44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" name="44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5" name="44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6" name="44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7" name="44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8" name="44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9" name="44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0" name="44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1" name="44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2" name="44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3" name="45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4" name="45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6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7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8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9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0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3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4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5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6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7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5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0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1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2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3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4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5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6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7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8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9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0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1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5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1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2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3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4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5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6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7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8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9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0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1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2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3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4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5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6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7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8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9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0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1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2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3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4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5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6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7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8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9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0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1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2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3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4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5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6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7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8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9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0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1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2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3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4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5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6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7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8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9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0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1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2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3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4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5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6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7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8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9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0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1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2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3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4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5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6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7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8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9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0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1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2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3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4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5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6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7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8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9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0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1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2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3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4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5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6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7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8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9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0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1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2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3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4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5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6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7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8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9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0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1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2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3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4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5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6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7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8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9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0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1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2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3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4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5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6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7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8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9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0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1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2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3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4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5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6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7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8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9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0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1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2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3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4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5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6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7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8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9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0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1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2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3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4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5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6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7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8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9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0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1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2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3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4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5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6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7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8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9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0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1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2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3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4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5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6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7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8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9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0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1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2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3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4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5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6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7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8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9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0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1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2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3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4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5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6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7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8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9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0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1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2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3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4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5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6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7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8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9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0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1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2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3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4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5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6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7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8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9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0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1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2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3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4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5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6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7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8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9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0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1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2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3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4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5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6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7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8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9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0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1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2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3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4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5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6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7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8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9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0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1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2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3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4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5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6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7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8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9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0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1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2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3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4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5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6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7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8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9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0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1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2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3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4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5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6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7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8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9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0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1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2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3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4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5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6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7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8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9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0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1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2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3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4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5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6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7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8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9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0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1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2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3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4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5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6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7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8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9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0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1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2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3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4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5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6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7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8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9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0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1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2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3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4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5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6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7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8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9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0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1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2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3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4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5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6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7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8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9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0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1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2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3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4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5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6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7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8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9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0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1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2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3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4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5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6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7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8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9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0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1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2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3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4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5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6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7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8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9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0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1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2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3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4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5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6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7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8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9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0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1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2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3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4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5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6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7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8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9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40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1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2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3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4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5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6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7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8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9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0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1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2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3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4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5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6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7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8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9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0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1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2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3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4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5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6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7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8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9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0" name="29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1" name="29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2" name="30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3" name="3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4" name="3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5" name="30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6" name="30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7" name="30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8" name="45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79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0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1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2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3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4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5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6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7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8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9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0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1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2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3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4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5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6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7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8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9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0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1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2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3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4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5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6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7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8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9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0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1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2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3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4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5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6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7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8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9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0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1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2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3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4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5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6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7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8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9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0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1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2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3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4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5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6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7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8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9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0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1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2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3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4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5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6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7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8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9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0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1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2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3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4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5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6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7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8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9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0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1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2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3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4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5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6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7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8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9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0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1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2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3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4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5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6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7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8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9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0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1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2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3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4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5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6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7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8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9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0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1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2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3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4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5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6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7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8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9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0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1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2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3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4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5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6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7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8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9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0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1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2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3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4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5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6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7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8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9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0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1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2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3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4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5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6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7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8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9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0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1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2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3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4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5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6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7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8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9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0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1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2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3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4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5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6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7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8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9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0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1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2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3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4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5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6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7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8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9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0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1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2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3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4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5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6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7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8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9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0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1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2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3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4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5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6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7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8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9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0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1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2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3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4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5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6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7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8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9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0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1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2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3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4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5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6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7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8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9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0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1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2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3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4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5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6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7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8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9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0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1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2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3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4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5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6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7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8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9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0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1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2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3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4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5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6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7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8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9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0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1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2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3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4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5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6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7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8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9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0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1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2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3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4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5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6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7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8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9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0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1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2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3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4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5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6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7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8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9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0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1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2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3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4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5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6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7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8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9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0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1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2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3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4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5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6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7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8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9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0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1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2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3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4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5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6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7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8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9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0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1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2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3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4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5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6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7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8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9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0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1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2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3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4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5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6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7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8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9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0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1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2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3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4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5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6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7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8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9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0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1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2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3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4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5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6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7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8" name="29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9" name="29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0" name="30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1" name="3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2" name="3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3" name="30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4" name="30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5" name="30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6" name="45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7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8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9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0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1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2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3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4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5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6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7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8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9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0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1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2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3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4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5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6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7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8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9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0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1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2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3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4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5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6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7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8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9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0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1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2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3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4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5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6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7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8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9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0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1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2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3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4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5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6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7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8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9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0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1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2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3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4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5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6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7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8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9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0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1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2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3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4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5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6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7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8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9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0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1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2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3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4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5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6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7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8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9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0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1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2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3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4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5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6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7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8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9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0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1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2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3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4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5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6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7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8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9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0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1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2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3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4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5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6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7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8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9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0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1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2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3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4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5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6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7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8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9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0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1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2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3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4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5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6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7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8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9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0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1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2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3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4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5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6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7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8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9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0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1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2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3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4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5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6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7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8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9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0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1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2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3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4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5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6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7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8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9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0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1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2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3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4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5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6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7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8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9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0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1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2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3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4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5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6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7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8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9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0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1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2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3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4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5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6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7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8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9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0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1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2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3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4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5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6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7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8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9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0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1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2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3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4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5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6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7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8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9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0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1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2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3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4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5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6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7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8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9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0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1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2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3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4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5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6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7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8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9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0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1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2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3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4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5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6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7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8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9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0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1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2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3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4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5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6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7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8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9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0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1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2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3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4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5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6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7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8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9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0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1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2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3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4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5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6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7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8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9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0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1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2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3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4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5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6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7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8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9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0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1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2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3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4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5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6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7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8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9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0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1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2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3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4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5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6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7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8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9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0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1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2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3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4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5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6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7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8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9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0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1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2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3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4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5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6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7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8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9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0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1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2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3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4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5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6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7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8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9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0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1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2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3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4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5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6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7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8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9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0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1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2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3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4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5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6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7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8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9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0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1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2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3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4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5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6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7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8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9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0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1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2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3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4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5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6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7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8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9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0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1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2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3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4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5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6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7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8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9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0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1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2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3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4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5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6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7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8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9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0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1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2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3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4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5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6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7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8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9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0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1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2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3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4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5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6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7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8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9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0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1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2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3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4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5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6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7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8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9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0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1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2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3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4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5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6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7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8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9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0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1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2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3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4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5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6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7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8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9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0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1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2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3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4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5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6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7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8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9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0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1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2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3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4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5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6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7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8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9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0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1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2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3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4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5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6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7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8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9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0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1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2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3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4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5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6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7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8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9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0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1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2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3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4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5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6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7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8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9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0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1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2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3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4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5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6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7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8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9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0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1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2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3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4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5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6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7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8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9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0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1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2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3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4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5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6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7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8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9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0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1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862" name="3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3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4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5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6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7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8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9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0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1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2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3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4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5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6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7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8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9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0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1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2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3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4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5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6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7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8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9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0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1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2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3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4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5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6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7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8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9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0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1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2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3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4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5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6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7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8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9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0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1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2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3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4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5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6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7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8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9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0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1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2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3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4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5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6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7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8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9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0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1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2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3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4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5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6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7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8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9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0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1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2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3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4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5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6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7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8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9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0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1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2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3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4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5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6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7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8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9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0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1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2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3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4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5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6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7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8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9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0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1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2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3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4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5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6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7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8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9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0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1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2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3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4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5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6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7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8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9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0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1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2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3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4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5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6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7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8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9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0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1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2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3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4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5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6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7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8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09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0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1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2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3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4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5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6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7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8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9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0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1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2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3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4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5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6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7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8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9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0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1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2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3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4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5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6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7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38" name="1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39" name="90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0" name="91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1" name="92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2" name="93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3" name="94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4" name="95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5" name="96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6" name="97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7" name="98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8" name="99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9" name="100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50" name="101 CuadroTexto"/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1" name="11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2" name="11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3" name="12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4" name="12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5" name="12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6" name="12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7" name="12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8" name="12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9" name="14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0" name="14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1" name="14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2" name="14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3" name="14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4" name="14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5" name="14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6" name="15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7" name="15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8" name="15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9" name="15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0" name="15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1" name="15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2" name="15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3" name="15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4" name="15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5" name="15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6" name="16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7" name="16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8" name="16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9" name="16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0" name="16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1" name="16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2" name="16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3" name="16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4" name="16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5" name="16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6" name="17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7" name="17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8" name="17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9" name="17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0" name="17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1" name="17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2" name="17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3" name="17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4" name="17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5" name="17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6" name="18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7" name="18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8" name="18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9" name="18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0" name="18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1" name="18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2" name="18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3" name="18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4" name="18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5" name="18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6" name="19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7" name="19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8" name="19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9" name="19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0" name="19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1" name="19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2" name="19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3" name="19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4" name="19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5" name="19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6" name="20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7" name="20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8" name="20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9" name="20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0" name="20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1" name="20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2" name="20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3" name="20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4" name="20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5" name="20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6" name="21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7" name="21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8" name="21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9" name="21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0" name="21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1" name="21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2" name="21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3" name="21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4" name="21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5" name="21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6" name="22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7" name="22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8" name="22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9" name="22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0" name="22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1" name="22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2" name="22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3" name="22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4" name="22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5" name="22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6" name="23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7" name="23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8" name="23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9" name="23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0" name="23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1" name="23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2" name="23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3" name="23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4" name="23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5" name="23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6" name="24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7" name="24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8" name="24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9" name="24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0" name="24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1" name="24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2" name="24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3" name="24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4" name="24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5" name="24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6" name="25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7" name="25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8" name="25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9" name="25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0" name="25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1" name="25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2" name="25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3" name="25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4" name="25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5" name="25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6" name="26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7" name="26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8" name="26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9" name="26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0" name="26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1" name="26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2" name="26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3" name="26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4" name="268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5" name="269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6" name="270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7" name="271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8" name="272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9" name="273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0" name="274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1" name="275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2" name="276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3" name="277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4" name="278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5" name="279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6" name="280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7" name="281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8" name="282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9" name="283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200" name="284 CuadroTexto"/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1" name="28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2" name="28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3" name="287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4" name="288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5" name="289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6" name="290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7" name="291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8" name="292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9" name="293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0" name="294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1" name="295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2" name="296 CuadroTexto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3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4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5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6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7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8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9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0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1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2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3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4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5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6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7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8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9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0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1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2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3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4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5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6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7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8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9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0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1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2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3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4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5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6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7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8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9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0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1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2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3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4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5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6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7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8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9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0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1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2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3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4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5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6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7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8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9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0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1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2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3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4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5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6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7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8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9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0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1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2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3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4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5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6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7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8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9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0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1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2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3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4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5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6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7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8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9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0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1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2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3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4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5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6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7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8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9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0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1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2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3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4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5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6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7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8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9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0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1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2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3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4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5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6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7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8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9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0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1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2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3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4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5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6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7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8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9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0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1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2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3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4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5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6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7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8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9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0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1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2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3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4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5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6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7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8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59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0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1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2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3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4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5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6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7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8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9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0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1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2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3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4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5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6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7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8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9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0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1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2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3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4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5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6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7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8" name="3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9" name="3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0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1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2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3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4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5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6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7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8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9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0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1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2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3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4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5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6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7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8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9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0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1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2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3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4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5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6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7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8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9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0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1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2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3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4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5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6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7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8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9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0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1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2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3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4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5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6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7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8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9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0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1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2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3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4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5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6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7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8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9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0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1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2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3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4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5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6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7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8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9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0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1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2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3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4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5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6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7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8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9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0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1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2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3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4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5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6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7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8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9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0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1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2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3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4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5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6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7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8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9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0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1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2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3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4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5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6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7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8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9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0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1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2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3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4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5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6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7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8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9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0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1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2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3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4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5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6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7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8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9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0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1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2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3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4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5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6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7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8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9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0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1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2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3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4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5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6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7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8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9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0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1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2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3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4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5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6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7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8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9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0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1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2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3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4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5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6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7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8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9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0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1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2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3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4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5" name="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6" name="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7" name="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8" name="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9" name="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0" name="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1" name="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2" name="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3" name="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4" name="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5" name="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6" name="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7" name="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8" name="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9" name="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0" name="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1" name="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2" name="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3" name="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4" name="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5" name="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6" name="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7" name="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8" name="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9" name="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0" name="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1" name="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2" name="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3" name="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4" name="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5" name="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6" name="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7" name="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8" name="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9" name="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0" name="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1" name="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2" name="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3" name="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4" name="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5" name="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6" name="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7" name="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8" name="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9" name="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0" name="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1" name="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2" name="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3" name="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4" name="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5" name="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6" name="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7" name="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8" name="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9" name="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0" name="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1" name="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2" name="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3" name="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4" name="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5" name="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6" name="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7" name="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8" name="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9" name="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0" name="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1" name="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2" name="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3" name="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4" name="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5" name="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6" name="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7" name="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8" name="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9" name="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0" name="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1" name="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2" name="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3" name="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4" name="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5" name="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6" name="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7" name="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8" name="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9" name="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0" name="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1" name="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2" name="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3" name="1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4" name="1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5" name="1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6" name="1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7" name="1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8" name="1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9" name="1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0" name="1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1" name="1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2" name="1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3" name="1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4" name="1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5" name="1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6" name="1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7" name="1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8" name="1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9" name="1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0" name="1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1" name="1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2" name="1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3" name="1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4" name="1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5" name="1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6" name="1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7" name="1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8" name="1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9" name="1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0" name="1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1" name="1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2" name="1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3" name="1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4" name="1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5" name="1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6" name="30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7" name="30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8" name="30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9" name="30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0" name="31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1" name="31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2" name="31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3" name="31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4" name="31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5" name="31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6" name="31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7" name="31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8" name="31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9" name="31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0" name="32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1" name="32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2" name="32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3" name="32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4" name="32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5" name="32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6" name="32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7" name="32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8" name="32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9" name="32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0" name="33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1" name="33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2" name="33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3" name="33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4" name="33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5" name="33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6" name="33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7" name="33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8" name="33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9" name="33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0" name="34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1" name="34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2" name="34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3" name="34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4" name="34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5" name="34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6" name="34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7" name="34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8" name="34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9" name="34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0" name="35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1" name="35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2" name="35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3" name="35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4" name="35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5" name="35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6" name="35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7" name="35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8" name="35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9" name="35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0" name="36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1" name="36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2" name="36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3" name="36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4" name="36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5" name="36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6" name="36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7" name="36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8" name="36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9" name="36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0" name="37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1" name="37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2" name="37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3" name="37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4" name="37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5" name="37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6" name="37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7" name="37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8" name="37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9" name="37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0" name="38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1" name="38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2" name="38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3" name="38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4" name="38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5" name="38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6" name="38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7" name="38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8" name="38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9" name="38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0" name="39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1" name="39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2" name="39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3" name="39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4" name="39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5" name="39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6" name="39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7" name="39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8" name="39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9" name="39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0" name="40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1" name="4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2" name="4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3" name="40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4" name="40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5" name="40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6" name="40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7" name="40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8" name="40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9" name="40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0" name="41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1" name="41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2" name="41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3" name="41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4" name="41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5" name="41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6" name="41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7" name="41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8" name="41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9" name="41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0" name="42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1" name="42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2" name="42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3" name="423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4" name="424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5" name="425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6" name="426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7" name="427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8" name="428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9" name="429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0" name="430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1" name="431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2" name="432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3" name="433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4" name="434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5" name="435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6" name="436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7" name="437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8" name="438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9" name="439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0" name="44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1" name="44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2" name="44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3" name="44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4" name="44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5" name="44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6" name="44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7" name="44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8" name="44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9" name="44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0" name="45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1" name="45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32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3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4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5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6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7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8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9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0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1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2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3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4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5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6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7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8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9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0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1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2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3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4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5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6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7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8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9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0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1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2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3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4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5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6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7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8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9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0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1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2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3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4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5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6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7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8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9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0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1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2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3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4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5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6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7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8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9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0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1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2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3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4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5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6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7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8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9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0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1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2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3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4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5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6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7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8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9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0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1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2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3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4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5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6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7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8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9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0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1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2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3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4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5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6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7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8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9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0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1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2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3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4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5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6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7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8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9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0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1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2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3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4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5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6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7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8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9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0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1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2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3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4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5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6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7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8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9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0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1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2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3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4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5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6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7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8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9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0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1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2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3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4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5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6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7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8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9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0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1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2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3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4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5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6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7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8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9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0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1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2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3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4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5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6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7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8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9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0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1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2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3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4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5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6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7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8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9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0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1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2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3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4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5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6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7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8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9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0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1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2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3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4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5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6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7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8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9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0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1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2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3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4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5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6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7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8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9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0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1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2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3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4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5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6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7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8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9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0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1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2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3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4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5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6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7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8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9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0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1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2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3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4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5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6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7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8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9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0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1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2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3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4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5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6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7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8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9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0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1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2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3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4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5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6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7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8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9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0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1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2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3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4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5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6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7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8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9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0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1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2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3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4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5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6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7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8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9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0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1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2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3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4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5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6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7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8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9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0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1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2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3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4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5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6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7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8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9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0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1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2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3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4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5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6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7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8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9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0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1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2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3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4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5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6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7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8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9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0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1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2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3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4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5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6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7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8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9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0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1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2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3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4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5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6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7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8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9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0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1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2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3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4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5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6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7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8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9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0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1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2" name="29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3" name="29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4" name="30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5" name="3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6" name="3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7" name="30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8" name="30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9" name="30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0" name="45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91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2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3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4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5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6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7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8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9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0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1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2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3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4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5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6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7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8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9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0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1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2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3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4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5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6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7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8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9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0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1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2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3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4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5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6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7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8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9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0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1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2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3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4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5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6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7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8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9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0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1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2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3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4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5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6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7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8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9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0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1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2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3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4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5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6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7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8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9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0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1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2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3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4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5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6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7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8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9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0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1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2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3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4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5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6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7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8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9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0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1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2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3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4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5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6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7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8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9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0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1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2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3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4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5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6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7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8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9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0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1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2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3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4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5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6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7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8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9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0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1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2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3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4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5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6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7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8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9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0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1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2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3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4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5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6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7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8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9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0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1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2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3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4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5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6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7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8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9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0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1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2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3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4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5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6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7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8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9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0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1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2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3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4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5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6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7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8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9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0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1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2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3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4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5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6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7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8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9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0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1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2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3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4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5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6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7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8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79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0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1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2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3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4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5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6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7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8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9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0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1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2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3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4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5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6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7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8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9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0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1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2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3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4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5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6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7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8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9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0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1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2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3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4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5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6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7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8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9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0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1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2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3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4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5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6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7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8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9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0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1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2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3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4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5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6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7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8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9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0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1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2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3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4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5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6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7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8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9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0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1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2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3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4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5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6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7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8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9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0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1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2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3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4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5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6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7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8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9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0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1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2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3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4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5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6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7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8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9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0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1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2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3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4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5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6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7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8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9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0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1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2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3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4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5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6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7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8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9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0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1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2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3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4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5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6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7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8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9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0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1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2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3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4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5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6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7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8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9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0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1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2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3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4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5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6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7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8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29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0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1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2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3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4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5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6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7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8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9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0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1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2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3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4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5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6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7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8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9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0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1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2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3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4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5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6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7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8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9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0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1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2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3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4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5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6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7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8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9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0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1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2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3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4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5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6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7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8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9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0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1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2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3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4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5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6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7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8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9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0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1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2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3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4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5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6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7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8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9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0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1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2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3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4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5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6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7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8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9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0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1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2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3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4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5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6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7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8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9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0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1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2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3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4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5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6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7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8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9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0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1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2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3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4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5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6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7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8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9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0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1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2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3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4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5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6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7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8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9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0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1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2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3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4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5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6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7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8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9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0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1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2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3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4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5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6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7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8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9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0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1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2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3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4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5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6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7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8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9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0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1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2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3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4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5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6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7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8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9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0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1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2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3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4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5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6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7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8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9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0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1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2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3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4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5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6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7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8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9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0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1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2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3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4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5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6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7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8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9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0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1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2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3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4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5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6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7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8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29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0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1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2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3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4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5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6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7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8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9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0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1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2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3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4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5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6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7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8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9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0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1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2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3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4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5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6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7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8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9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0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1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2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3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4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5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6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7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8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9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0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1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2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3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4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5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6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7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8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9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0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1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2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3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4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5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6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7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8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9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0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1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2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3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4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5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6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7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8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9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0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1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2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3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4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5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6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7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8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9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0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1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2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3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4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5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6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7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8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9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0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1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2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3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4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5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6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7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8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9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0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1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2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3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4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5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6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7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8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9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0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1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2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3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4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5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6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7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8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9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0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1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2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3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4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5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6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7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8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9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0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1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2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3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4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5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6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7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8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9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0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1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2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3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4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5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6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7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8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79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0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1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2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3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4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5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6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7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8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9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0" name="29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1" name="29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2" name="30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3" name="3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4" name="3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5" name="30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6" name="30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7" name="30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8" name="45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99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0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1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2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3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4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5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6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7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8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9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0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1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2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3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4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5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6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7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8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9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0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1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2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3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4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5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6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7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8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9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0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1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2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3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4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5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6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7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8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9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0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1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2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3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4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5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6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7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8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9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0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1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2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3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4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5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6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7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8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9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0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1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2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3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4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5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6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7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8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9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0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1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2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3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4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5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6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7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8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9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0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1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2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3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4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5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6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7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8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9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0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1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2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3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4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5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6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7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8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9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0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1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2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3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4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5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6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7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8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9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0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1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2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3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4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5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6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7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8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9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0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1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2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3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4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5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6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7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8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9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0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1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2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3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4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5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6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7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8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9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0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1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2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3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4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5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6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7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8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9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0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1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2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3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4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5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6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7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8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9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0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1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2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3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4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5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6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7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8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9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0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1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2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3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4" name="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5" name="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6" name="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7" name="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8" name="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9" name="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0" name="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1" name="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2" name="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3" name="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4" name="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5" name="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6" name="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7" name="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8" name="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9" name="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0" name="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1" name="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2" name="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3" name="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4" name="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5" name="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6" name="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7" name="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8" name="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9" name="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0" name="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1" name="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2" name="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3" name="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4" name="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5" name="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6" name="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7" name="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8" name="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9" name="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0" name="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1" name="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2" name="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3" name="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4" name="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5" name="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6" name="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7" name="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8" name="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9" name="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0" name="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1" name="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2" name="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3" name="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4" name="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5" name="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6" name="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7" name="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8" name="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9" name="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0" name="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1" name="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2" name="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3" name="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4" name="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5" name="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6" name="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7" name="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8" name="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9" name="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0" name="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1" name="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2" name="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3" name="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4" name="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5" name="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6" name="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7" name="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8" name="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9" name="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0" name="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1" name="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2" name="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3" name="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4" name="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5" name="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6" name="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7" name="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8" name="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9" name="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0" name="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1" name="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2" name="1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3" name="1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4" name="1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5" name="1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6" name="1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7" name="1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8" name="1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9" name="1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0" name="1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1" name="1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2" name="1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3" name="1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4" name="1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5" name="1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6" name="1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7" name="1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8" name="1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9" name="1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0" name="1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1" name="1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2" name="1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3" name="1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4" name="1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5" name="1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6" name="1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7" name="1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8" name="1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9" name="1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0" name="1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1" name="1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2" name="1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3" name="1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4" name="1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5" name="30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6" name="30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7" name="30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8" name="30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9" name="31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0" name="31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1" name="31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2" name="31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3" name="31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4" name="31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5" name="31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6" name="31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7" name="31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8" name="31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9" name="32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0" name="32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1" name="32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2" name="32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3" name="32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4" name="32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5" name="32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6" name="32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7" name="32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8" name="32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9" name="33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0" name="33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1" name="33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2" name="33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3" name="33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4" name="33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5" name="33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6" name="33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7" name="33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8" name="33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9" name="34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0" name="34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1" name="34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2" name="34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3" name="34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4" name="34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5" name="34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6" name="34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7" name="34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8" name="34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9" name="35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0" name="35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1" name="35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2" name="35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3" name="35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4" name="35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5" name="35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6" name="35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7" name="35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8" name="35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9" name="36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0" name="36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1" name="36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2" name="36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3" name="36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4" name="36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5" name="36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6" name="36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7" name="36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8" name="36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9" name="37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0" name="37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1" name="37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2" name="37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3" name="37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4" name="37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5" name="37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6" name="37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7" name="37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8" name="37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9" name="38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0" name="38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1" name="38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2" name="38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3" name="38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4" name="38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5" name="38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6" name="38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7" name="38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8" name="38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9" name="39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0" name="39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1" name="39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2" name="39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3" name="39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4" name="39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5" name="39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6" name="39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7" name="39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8" name="39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9" name="40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0" name="4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1" name="4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2" name="40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3" name="40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4" name="40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5" name="40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6" name="40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7" name="40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8" name="40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9" name="41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0" name="41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1" name="41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2" name="41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3" name="41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4" name="41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5" name="41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6" name="41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7" name="41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8" name="41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9" name="42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0" name="42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1" name="42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2" name="423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3" name="424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4" name="425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5" name="426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6" name="427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7" name="428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8" name="429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9" name="430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0" name="431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1" name="432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2" name="433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3" name="434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4" name="435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5" name="436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6" name="437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7" name="438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8" name="439 CuadroTexto"/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29" name="44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0" name="44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1" name="44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2" name="44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3" name="44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4" name="44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5" name="44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6" name="44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7" name="44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8" name="44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9" name="45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0" name="45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41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2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3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4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5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6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7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8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9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0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1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2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3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4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5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6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7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8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9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0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1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2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3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4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5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6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7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8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9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0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1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2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3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4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5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6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7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8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9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0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1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2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3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4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5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6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7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8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9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0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1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2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3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4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5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6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7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8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9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0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1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2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3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4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5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6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7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8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9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0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1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2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3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4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5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6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7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8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9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0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1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2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3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4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5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6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7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8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9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0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1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2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3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4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5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6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7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8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9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0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1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2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3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4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5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6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7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8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9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0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1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2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3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4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5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6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7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8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9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0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1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2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3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4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5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6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7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8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9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0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1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2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3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4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5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6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7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8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9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0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1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2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3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4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5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6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7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8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9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0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1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2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3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4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5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6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7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8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9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0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1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2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3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4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5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6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7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8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9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0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1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2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3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4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5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6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7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8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9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0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1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2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3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4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5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6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7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8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29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0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1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2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3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4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5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6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7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8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9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0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1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2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3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4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5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6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7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8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9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0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1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2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3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4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5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6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7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8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9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0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1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2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3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4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5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6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7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8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9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0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1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2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3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4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5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6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7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8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9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0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1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2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3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4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5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6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7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8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9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0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1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2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3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4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5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6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7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8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9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0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1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2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3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4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5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6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7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8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9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0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1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2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3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4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5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6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7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8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9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0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1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2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3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4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5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6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7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8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9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0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1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2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3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4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5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6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7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8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9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0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1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2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3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4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5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6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7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8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9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0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1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2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3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4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5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6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7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8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9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0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1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2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3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4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5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6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7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8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9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0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1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2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3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4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5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6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7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8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9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0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1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2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3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4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5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6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7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8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9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0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1" name="29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2" name="29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3" name="30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4" name="3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5" name="3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6" name="30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7" name="30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8" name="30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9" name="45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0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1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2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3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4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5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6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7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8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9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0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1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2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3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4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5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6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7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8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9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0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1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2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3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4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5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6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7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8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9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0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1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2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3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4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5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6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7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8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9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0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1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2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3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4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5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6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7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8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9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0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1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2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3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4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5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6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7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8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9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0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1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2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3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4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5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6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7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8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9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0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1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2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3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4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5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6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7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8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9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0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1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2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3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4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5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6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7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8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9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0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1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2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3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4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5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6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7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8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9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0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1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2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3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4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5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6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7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8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9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0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1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2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3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4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5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6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7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8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9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0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1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2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3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4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5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6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7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8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9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0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1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2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3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4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5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6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7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8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9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0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1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2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3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4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5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6" name="26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7" name="26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8" name="27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9" name="27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0" name="27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1" name="27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2" name="27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3" name="275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4" name="276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5" name="277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6" name="278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7" name="279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8" name="280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9" name="281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0" name="282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1" name="283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2" name="284 CuadroTexto"/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3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4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5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6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7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8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9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0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1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2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3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4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5" name="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6" name="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7" name="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8" name="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9" name="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0" name="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1" name="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2" name="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3" name="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4" name="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5" name="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6" name="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7" name="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8" name="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9" name="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0" name="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1" name="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2" name="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3" name="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4" name="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5" name="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6" name="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7" name="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8" name="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9" name="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0" name="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1" name="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2" name="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3" name="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4" name="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5" name="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6" name="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7" name="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8" name="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9" name="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0" name="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1" name="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2" name="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3" name="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4" name="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5" name="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6" name="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7" name="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8" name="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9" name="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0" name="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1" name="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2" name="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3" name="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4" name="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5" name="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6" name="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7" name="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8" name="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9" name="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0" name="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1" name="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2" name="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3" name="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4" name="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5" name="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6" name="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7" name="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8" name="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9" name="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0" name="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1" name="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2" name="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3" name="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4" name="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5" name="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6" name="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7" name="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8" name="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9" name="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0" name="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1" name="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2" name="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3" name="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4" name="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5" name="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6" name="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7" name="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8" name="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9" name="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0" name="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1" name="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2" name="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3" name="1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4" name="1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5" name="1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6" name="1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7" name="1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8" name="1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9" name="1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0" name="1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1" name="1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2" name="1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3" name="1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4" name="1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5" name="1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6" name="1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7" name="1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8" name="1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9" name="1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0" name="1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1" name="1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2" name="1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3" name="1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4" name="1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5" name="1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6" name="1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7" name="1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8" name="1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9" name="1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0" name="1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1" name="1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2" name="1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3" name="1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4" name="1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5" name="1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6" name="30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7" name="30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8" name="30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9" name="31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0" name="31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1" name="31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2" name="31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3" name="31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4" name="31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5" name="31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6" name="31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7" name="31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8" name="31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9" name="32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0" name="32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1" name="32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2" name="32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3" name="32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4" name="32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5" name="32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6" name="32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7" name="32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8" name="32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9" name="33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0" name="33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1" name="33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2" name="33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3" name="33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4" name="33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5" name="33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6" name="33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7" name="33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8" name="33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9" name="34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0" name="34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1" name="34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2" name="34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3" name="34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4" name="34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5" name="34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6" name="34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7" name="34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8" name="34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9" name="35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0" name="35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1" name="35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2" name="35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3" name="35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4" name="35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5" name="35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6" name="35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7" name="35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8" name="35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9" name="36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0" name="36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1" name="36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2" name="36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3" name="36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4" name="36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5" name="36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6" name="36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7" name="36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8" name="36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9" name="37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0" name="37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1" name="37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2" name="37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3" name="37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4" name="37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5" name="37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6" name="37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7" name="37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8" name="37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9" name="38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0" name="38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1" name="38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2" name="38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3" name="38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4" name="38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5" name="38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6" name="38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7" name="38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8" name="38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9" name="39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0" name="39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1" name="39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2" name="39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3" name="39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4" name="39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5" name="39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6" name="39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7" name="39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8" name="39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9" name="40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0" name="4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1" name="4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2" name="40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3" name="40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4" name="40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5" name="40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6" name="40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7" name="40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8" name="40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9" name="41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0" name="41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1" name="41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2" name="41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3" name="41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4" name="41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5" name="41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6" name="41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7" name="41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8" name="41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9" name="42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0" name="42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1" name="42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2" name="44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3" name="44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4" name="44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5" name="44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6" name="44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7" name="44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8" name="446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9" name="447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0" name="44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1" name="44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2" name="45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3" name="45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4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5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6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7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8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9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0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1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2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3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4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5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6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7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8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9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0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1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2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3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4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5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6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7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8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9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0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1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2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3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4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5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6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7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8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9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0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1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2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3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4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5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6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7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8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9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0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1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2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3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4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5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6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7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8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9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0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1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2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3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4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5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6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7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8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9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0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1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2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3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4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5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6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7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8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9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0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1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2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3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4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5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6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7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8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9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0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1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2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3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4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5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6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7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8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9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0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1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2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3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4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5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6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7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8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9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0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1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2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3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4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5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6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7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8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9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0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1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2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3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4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5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6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7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8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9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0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1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2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3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4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5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6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7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8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9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0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1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2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3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4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5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6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7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8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9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0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1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2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3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4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5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6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7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8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9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0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1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2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3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4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5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6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7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8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9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0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1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2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3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4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5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6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7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8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9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0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1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2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3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4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5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6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7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8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9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0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1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2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3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4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5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6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7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8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9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0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1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2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3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4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5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6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7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8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9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0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1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2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3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4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5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6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7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8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9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0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1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2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3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4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5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6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7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8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9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0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1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2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3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4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5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6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7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8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9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0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1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2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3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4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5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6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7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8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9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0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1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2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3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4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5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6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7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8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9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0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1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2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3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4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5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6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7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8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9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0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1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2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3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4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5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6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7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8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9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0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1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2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3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4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5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6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7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8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9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0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1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2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3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4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5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6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7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8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9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0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1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2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3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4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5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6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7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8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9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0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1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2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3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4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5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6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7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8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9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0" name="298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1" name="299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2" name="300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3" name="301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4" name="30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5" name="303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6" name="304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7" name="305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8" name="452 CuadroTexto"/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9" name="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0" name="9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1" name="9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2" name="92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3" name="93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4" name="94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5" name="95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6" name="96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7" name="97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8" name="98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9" name="99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0" name="100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1" name="101 CuadroTexto"/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2" name="1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3" name="1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4" name="1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5" name="1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6" name="1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7" name="1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8" name="1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9" name="1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0" name="1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1" name="1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2" name="1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3" name="1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4" name="1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5" name="1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6" name="1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7" name="1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8" name="1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9" name="1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0" name="1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1" name="1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2" name="1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3" name="1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4" name="1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5" name="1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6" name="1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7" name="1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8" name="1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9" name="1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0" name="1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1" name="1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2" name="1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3" name="1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4" name="1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5" name="16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6" name="16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7" name="17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8" name="17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9" name="17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0" name="17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1" name="17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2" name="17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3" name="17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4" name="17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5" name="17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6" name="17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7" name="18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8" name="18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9" name="18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0" name="18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1" name="18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2" name="1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3" name="1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4" name="1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5" name="1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6" name="1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7" name="1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8" name="1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9" name="1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0" name="1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1" name="1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2" name="1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3" name="1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4" name="19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5" name="19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6" name="19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7" name="20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8" name="20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9" name="20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0" name="20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1" name="20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2" name="20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3" name="20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4" name="20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5" name="20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6" name="20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7" name="21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8" name="21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9" name="21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0" name="21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1" name="21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2" name="21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3" name="21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4" name="21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5" name="21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6" name="21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7" name="22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8" name="22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9" name="22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0" name="22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1" name="22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2" name="22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3" name="22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4" name="22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5" name="22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6" name="22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7" name="23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8" name="23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9" name="23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0" name="23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1" name="23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2" name="23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3" name="23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4" name="23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5" name="23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6" name="23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7" name="24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8" name="24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9" name="24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0" name="24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1" name="24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2" name="24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3" name="24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4" name="24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5" name="24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6" name="24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7" name="25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8" name="25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9" name="25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0" name="25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1" name="25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2" name="25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3" name="25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4" name="25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5" name="25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6" name="25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7" name="26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8" name="26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9" name="26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0" name="26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1" name="26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2" name="26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3" name="26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4" name="26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5" name="28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6" name="28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7" name="287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8" name="288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9" name="289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0" name="290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1" name="291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2" name="292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3" name="293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4" name="294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5" name="295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6" name="296 CuadroTexto"/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7" name="298 CuadroTexto"/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8" name="299 CuadroTexto"/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9" name="300 CuadroTexto"/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0" name="301 CuadroTexto"/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1" name="302 CuadroTexto"/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2" name="303 CuadroTexto"/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3" name="304 CuadroTexto"/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4" name="305 CuadroTexto"/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89686</xdr:colOff>
      <xdr:row>0</xdr:row>
      <xdr:rowOff>0</xdr:rowOff>
    </xdr:from>
    <xdr:ext cx="968598" cy="254557"/>
    <xdr:sp macro="" textlink="">
      <xdr:nvSpPr>
        <xdr:cNvPr id="4" name="2 CuadroTexto">
          <a:extLst>
            <a:ext uri="{FF2B5EF4-FFF2-40B4-BE49-F238E27FC236}">
              <a16:creationId xmlns="" xmlns:a16="http://schemas.microsoft.com/office/drawing/2014/main" id="{00000000-0008-0000-2100-000004000000}"/>
            </a:ext>
          </a:extLst>
        </xdr:cNvPr>
        <xdr:cNvSpPr txBox="1"/>
      </xdr:nvSpPr>
      <xdr:spPr>
        <a:xfrm>
          <a:off x="5204611" y="0"/>
          <a:ext cx="968598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CPCA-IV-01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2100-000005000000}"/>
            </a:ext>
          </a:extLst>
        </xdr:cNvPr>
        <xdr:cNvSpPr txBox="1"/>
      </xdr:nvSpPr>
      <xdr:spPr>
        <a:xfrm>
          <a:off x="41719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95250</xdr:colOff>
      <xdr:row>28</xdr:row>
      <xdr:rowOff>0</xdr:rowOff>
    </xdr:from>
    <xdr:ext cx="2905125" cy="662517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2100-000006000000}"/>
            </a:ext>
          </a:extLst>
        </xdr:cNvPr>
        <xdr:cNvSpPr txBox="1"/>
      </xdr:nvSpPr>
      <xdr:spPr>
        <a:xfrm>
          <a:off x="95250" y="6638925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2855141" cy="662517"/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2100-000008000000}"/>
            </a:ext>
          </a:extLst>
        </xdr:cNvPr>
        <xdr:cNvSpPr txBox="1"/>
      </xdr:nvSpPr>
      <xdr:spPr>
        <a:xfrm>
          <a:off x="3019425" y="6638925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314325</xdr:colOff>
      <xdr:row>3</xdr:row>
      <xdr:rowOff>9525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333750" y="8477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 u="none">
              <a:latin typeface="Arial" pitchFamily="34" charset="0"/>
              <a:cs typeface="Arial" pitchFamily="34" charset="0"/>
            </a:rPr>
            <a:t>CUENTA</a:t>
          </a:r>
          <a:r>
            <a:rPr lang="es-MX" sz="1100" b="1" u="none" baseline="0">
              <a:latin typeface="Arial" pitchFamily="34" charset="0"/>
              <a:cs typeface="Arial" pitchFamily="34" charset="0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 2020__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0</xdr:rowOff>
    </xdr:from>
    <xdr:ext cx="1477951" cy="254557"/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5286375" y="0"/>
          <a:ext cx="14779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CPCA-IV-02</a:t>
          </a: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="" xmlns:a16="http://schemas.microsoft.com/office/drawing/2014/main" id="{00000000-0008-0000-2200-000005000000}"/>
            </a:ext>
          </a:extLst>
        </xdr:cNvPr>
        <xdr:cNvSpPr txBox="1"/>
      </xdr:nvSpPr>
      <xdr:spPr>
        <a:xfrm>
          <a:off x="85725" y="171735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1200">
            <a:effectLst/>
          </a:endParaRPr>
        </a:p>
      </xdr:txBody>
    </xdr:sp>
    <xdr:clientData/>
  </xdr:oneCellAnchor>
  <xdr:oneCellAnchor>
    <xdr:from>
      <xdr:col>1</xdr:col>
      <xdr:colOff>3581401</xdr:colOff>
      <xdr:row>89</xdr:row>
      <xdr:rowOff>0</xdr:rowOff>
    </xdr:from>
    <xdr:ext cx="3086100" cy="662517"/>
    <xdr:sp macro="" textlink="">
      <xdr:nvSpPr>
        <xdr:cNvPr id="7" name="CuadroTexto 5">
          <a:extLst>
            <a:ext uri="{FF2B5EF4-FFF2-40B4-BE49-F238E27FC236}">
              <a16:creationId xmlns="" xmlns:a16="http://schemas.microsoft.com/office/drawing/2014/main" id="{00000000-0008-0000-2200-000007000000}"/>
            </a:ext>
          </a:extLst>
        </xdr:cNvPr>
        <xdr:cNvSpPr txBox="1"/>
      </xdr:nvSpPr>
      <xdr:spPr>
        <a:xfrm>
          <a:off x="3667126" y="16316325"/>
          <a:ext cx="30861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 sz="12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200">
            <a:effectLst/>
          </a:endParaRPr>
        </a:p>
      </xdr:txBody>
    </xdr:sp>
    <xdr:clientData/>
  </xdr:oneCellAnchor>
  <xdr:oneCellAnchor>
    <xdr:from>
      <xdr:col>1</xdr:col>
      <xdr:colOff>4010025</xdr:colOff>
      <xdr:row>3</xdr:row>
      <xdr:rowOff>28097</xdr:rowOff>
    </xdr:from>
    <xdr:ext cx="2790824" cy="264560"/>
    <xdr:sp macro="" textlink="">
      <xdr:nvSpPr>
        <xdr:cNvPr id="6" name="5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095750" y="628172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 _______</a:t>
          </a: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52006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CPCA-IV-03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="" xmlns:a16="http://schemas.microsoft.com/office/drawing/2014/main" id="{00000000-0008-0000-2300-000004000000}"/>
            </a:ext>
          </a:extLst>
        </xdr:cNvPr>
        <xdr:cNvSpPr txBox="1"/>
      </xdr:nvSpPr>
      <xdr:spPr>
        <a:xfrm>
          <a:off x="47720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2905125" cy="662517"/>
    <xdr:sp macro="" textlink="">
      <xdr:nvSpPr>
        <xdr:cNvPr id="5" name="CuadroTexto 5">
          <a:extLst>
            <a:ext uri="{FF2B5EF4-FFF2-40B4-BE49-F238E27FC236}">
              <a16:creationId xmlns=""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190500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2905125" cy="662517"/>
    <xdr:sp macro="" textlink="">
      <xdr:nvSpPr>
        <xdr:cNvPr id="7" name="CuadroTexto 5">
          <a:extLst>
            <a:ext uri="{FF2B5EF4-FFF2-40B4-BE49-F238E27FC236}">
              <a16:creationId xmlns=""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2878667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793749</xdr:colOff>
      <xdr:row>2</xdr:row>
      <xdr:rowOff>191081</xdr:rowOff>
    </xdr:from>
    <xdr:ext cx="2790824" cy="264560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72416" y="614414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:___2020_____</a:t>
          </a: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52387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CPCA-IV-04</a:t>
          </a:r>
        </a:p>
      </xdr:txBody>
    </xdr:sp>
    <xdr:clientData/>
  </xdr:oneCellAnchor>
  <xdr:oneCellAnchor>
    <xdr:from>
      <xdr:col>0</xdr:col>
      <xdr:colOff>57151</xdr:colOff>
      <xdr:row>556</xdr:row>
      <xdr:rowOff>0</xdr:rowOff>
    </xdr:from>
    <xdr:ext cx="2724149" cy="662517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2400-000006000000}"/>
            </a:ext>
          </a:extLst>
        </xdr:cNvPr>
        <xdr:cNvSpPr txBox="1"/>
      </xdr:nvSpPr>
      <xdr:spPr>
        <a:xfrm>
          <a:off x="57151" y="9239250"/>
          <a:ext cx="272414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276224</xdr:colOff>
      <xdr:row>556</xdr:row>
      <xdr:rowOff>0</xdr:rowOff>
    </xdr:from>
    <xdr:ext cx="3019425" cy="662517"/>
    <xdr:sp macro="" textlink="">
      <xdr:nvSpPr>
        <xdr:cNvPr id="8" name="CuadroTexto 5">
          <a:extLst>
            <a:ext uri="{FF2B5EF4-FFF2-40B4-BE49-F238E27FC236}">
              <a16:creationId xmlns="" xmlns:a16="http://schemas.microsoft.com/office/drawing/2014/main" id="{00000000-0008-0000-2400-000008000000}"/>
            </a:ext>
          </a:extLst>
        </xdr:cNvPr>
        <xdr:cNvSpPr txBox="1"/>
      </xdr:nvSpPr>
      <xdr:spPr>
        <a:xfrm>
          <a:off x="2924174" y="923925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990600</xdr:colOff>
      <xdr:row>2</xdr:row>
      <xdr:rowOff>180497</xdr:rowOff>
    </xdr:from>
    <xdr:ext cx="2790824" cy="264560"/>
    <xdr:sp macro="" textlink="">
      <xdr:nvSpPr>
        <xdr:cNvPr id="7" name="6 CuadroText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638550" y="599597"/>
          <a:ext cx="2790824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:____2020_____</a:t>
          </a: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0</xdr:row>
      <xdr:rowOff>0</xdr:rowOff>
    </xdr:from>
    <xdr:ext cx="1222708" cy="295276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SpPr txBox="1"/>
      </xdr:nvSpPr>
      <xdr:spPr>
        <a:xfrm>
          <a:off x="5295900" y="0"/>
          <a:ext cx="1222708" cy="29527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CPCA-IV-05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SpPr txBox="1"/>
      </xdr:nvSpPr>
      <xdr:spPr>
        <a:xfrm>
          <a:off x="441007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95250</xdr:colOff>
      <xdr:row>33</xdr:row>
      <xdr:rowOff>0</xdr:rowOff>
    </xdr:from>
    <xdr:ext cx="26955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xmlns="" id="{00000000-0008-0000-2500-000006000000}"/>
            </a:ext>
          </a:extLst>
        </xdr:cNvPr>
        <xdr:cNvSpPr txBox="1"/>
      </xdr:nvSpPr>
      <xdr:spPr>
        <a:xfrm>
          <a:off x="95250" y="8582025"/>
          <a:ext cx="26955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228600</xdr:colOff>
      <xdr:row>33</xdr:row>
      <xdr:rowOff>0</xdr:rowOff>
    </xdr:from>
    <xdr:ext cx="29337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xmlns="" id="{00000000-0008-0000-2500-000007000000}"/>
            </a:ext>
          </a:extLst>
        </xdr:cNvPr>
        <xdr:cNvSpPr txBox="1"/>
      </xdr:nvSpPr>
      <xdr:spPr>
        <a:xfrm>
          <a:off x="2857500" y="8582025"/>
          <a:ext cx="29337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Javier Enrique Carrizales Salazar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1047750</xdr:colOff>
      <xdr:row>2</xdr:row>
      <xdr:rowOff>37801</xdr:rowOff>
    </xdr:from>
    <xdr:ext cx="2790824" cy="41678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3676650" y="456901"/>
          <a:ext cx="2790824" cy="4167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CUENTA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PÚBLICA 2020</a:t>
          </a: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990600</xdr:colOff>
      <xdr:row>12</xdr:row>
      <xdr:rowOff>247649</xdr:rowOff>
    </xdr:from>
    <xdr:to>
      <xdr:col>3</xdr:col>
      <xdr:colOff>601926</xdr:colOff>
      <xdr:row>14</xdr:row>
      <xdr:rowOff>251504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924572">
          <a:off x="1238250" y="3124199"/>
          <a:ext cx="3773751" cy="51820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1593273</xdr:colOff>
      <xdr:row>0</xdr:row>
      <xdr:rowOff>0</xdr:rowOff>
    </xdr:from>
    <xdr:ext cx="1073727" cy="257175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5273387" y="0"/>
          <a:ext cx="1073727" cy="257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CPCA-IV-06</a:t>
          </a:r>
        </a:p>
      </xdr:txBody>
    </xdr:sp>
    <xdr:clientData/>
  </xdr:oneCellAnchor>
  <xdr:oneCellAnchor>
    <xdr:from>
      <xdr:col>2</xdr:col>
      <xdr:colOff>1359478</xdr:colOff>
      <xdr:row>2</xdr:row>
      <xdr:rowOff>86591</xdr:rowOff>
    </xdr:from>
    <xdr:ext cx="1238249" cy="369743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5039592" y="484909"/>
          <a:ext cx="1238249" cy="3697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 baseline="0">
              <a:latin typeface="Arial" pitchFamily="34" charset="0"/>
              <a:cs typeface="Arial" pitchFamily="34" charset="0"/>
            </a:rPr>
            <a:t>                      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2124075</xdr:colOff>
      <xdr:row>0</xdr:row>
      <xdr:rowOff>0</xdr:rowOff>
    </xdr:from>
    <xdr:ext cx="990600" cy="257175"/>
    <xdr:sp macro="" textlink="">
      <xdr:nvSpPr>
        <xdr:cNvPr id="5" name="3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391400" y="0"/>
          <a:ext cx="990600" cy="257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CPCA-IV-06</a:t>
          </a:r>
        </a:p>
      </xdr:txBody>
    </xdr:sp>
    <xdr:clientData/>
  </xdr:oneCellAnchor>
  <xdr:oneCellAnchor>
    <xdr:from>
      <xdr:col>2</xdr:col>
      <xdr:colOff>1143000</xdr:colOff>
      <xdr:row>3</xdr:row>
      <xdr:rowOff>0</xdr:rowOff>
    </xdr:from>
    <xdr:ext cx="1838325" cy="257175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10325" y="581025"/>
          <a:ext cx="1838325" cy="257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                    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590552</xdr:colOff>
      <xdr:row>1</xdr:row>
      <xdr:rowOff>69259</xdr:rowOff>
    </xdr:from>
    <xdr:to>
      <xdr:col>5</xdr:col>
      <xdr:colOff>41169</xdr:colOff>
      <xdr:row>26</xdr:row>
      <xdr:rowOff>86592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2" y="260996"/>
          <a:ext cx="3254432" cy="4810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197909</xdr:colOff>
      <xdr:row>0</xdr:row>
      <xdr:rowOff>0</xdr:rowOff>
    </xdr:from>
    <xdr:ext cx="1222708" cy="25717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SpPr txBox="1"/>
      </xdr:nvSpPr>
      <xdr:spPr>
        <a:xfrm>
          <a:off x="5489576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Anexo B</a:t>
          </a:r>
        </a:p>
      </xdr:txBody>
    </xdr:sp>
    <xdr:clientData/>
  </xdr:oneCellAnchor>
  <xdr:oneCellAnchor>
    <xdr:from>
      <xdr:col>4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SpPr txBox="1"/>
      </xdr:nvSpPr>
      <xdr:spPr>
        <a:xfrm>
          <a:off x="30099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78</xdr:row>
      <xdr:rowOff>98426</xdr:rowOff>
    </xdr:from>
    <xdr:ext cx="290512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 txBox="1"/>
      </xdr:nvSpPr>
      <xdr:spPr>
        <a:xfrm>
          <a:off x="0" y="21415376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Edna Esperanza Alday Salcido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158750</xdr:colOff>
      <xdr:row>78</xdr:row>
      <xdr:rowOff>127001</xdr:rowOff>
    </xdr:from>
    <xdr:ext cx="290512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SpPr txBox="1"/>
      </xdr:nvSpPr>
      <xdr:spPr>
        <a:xfrm>
          <a:off x="3894667" y="21875751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Lic.</a:t>
          </a:r>
          <a:r>
            <a:rPr lang="es-MX" sz="1100" baseline="0"/>
            <a:t> Javier Enrique Carrizales Salazar </a:t>
          </a:r>
          <a:endParaRPr lang="es-MX" sz="1100"/>
        </a:p>
        <a:p>
          <a:pPr algn="ctr"/>
          <a:r>
            <a:rPr lang="es-MX" sz="1100"/>
            <a:t>Rector</a:t>
          </a:r>
        </a:p>
      </xdr:txBody>
    </xdr:sp>
    <xdr:clientData/>
  </xdr:oneCellAnchor>
  <xdr:oneCellAnchor>
    <xdr:from>
      <xdr:col>3</xdr:col>
      <xdr:colOff>647700</xdr:colOff>
      <xdr:row>2</xdr:row>
      <xdr:rowOff>21166</xdr:rowOff>
    </xdr:from>
    <xdr:ext cx="2379133" cy="24341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4391025" y="440266"/>
          <a:ext cx="2379133" cy="2434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CUENTA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PÚBLICA </a:t>
          </a:r>
          <a:r>
            <a:rPr lang="es-MX" sz="1100" b="1" u="sng">
              <a:latin typeface="Arial" pitchFamily="34" charset="0"/>
              <a:cs typeface="Arial" pitchFamily="34" charset="0"/>
            </a:rPr>
            <a:t>:__2020______</a:t>
          </a:r>
        </a:p>
      </xdr:txBody>
    </xdr:sp>
    <xdr:clientData/>
  </xdr:oneCellAnchor>
  <xdr:oneCellAnchor>
    <xdr:from>
      <xdr:col>4</xdr:col>
      <xdr:colOff>219075</xdr:colOff>
      <xdr:row>76</xdr:row>
      <xdr:rowOff>0</xdr:rowOff>
    </xdr:from>
    <xdr:ext cx="1222708" cy="257174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SpPr txBox="1"/>
      </xdr:nvSpPr>
      <xdr:spPr>
        <a:xfrm>
          <a:off x="3228975" y="1466850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SpPr txBox="1"/>
      </xdr:nvSpPr>
      <xdr:spPr>
        <a:xfrm>
          <a:off x="30099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SpPr txBox="1"/>
      </xdr:nvSpPr>
      <xdr:spPr>
        <a:xfrm>
          <a:off x="300990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SpPr txBox="1"/>
      </xdr:nvSpPr>
      <xdr:spPr>
        <a:xfrm>
          <a:off x="3009900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219075</xdr:colOff>
      <xdr:row>31</xdr:row>
      <xdr:rowOff>0</xdr:rowOff>
    </xdr:from>
    <xdr:ext cx="1222708" cy="257174"/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SpPr txBox="1"/>
      </xdr:nvSpPr>
      <xdr:spPr>
        <a:xfrm>
          <a:off x="5510742" y="21452417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1259417</xdr:colOff>
      <xdr:row>14</xdr:row>
      <xdr:rowOff>42334</xdr:rowOff>
    </xdr:from>
    <xdr:ext cx="3333750" cy="1100665"/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SpPr txBox="1"/>
      </xdr:nvSpPr>
      <xdr:spPr>
        <a:xfrm>
          <a:off x="1703917" y="4773084"/>
          <a:ext cx="3333750" cy="1100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900" b="0"/>
            <a:t>Nota : Este</a:t>
          </a:r>
          <a:r>
            <a:rPr lang="es-MX" sz="900" b="0" baseline="0"/>
            <a:t> formato No Aplica Órganos  Autónomos</a:t>
          </a:r>
        </a:p>
        <a:p>
          <a:r>
            <a:rPr lang="es-MX" sz="900" b="0" baseline="0"/>
            <a:t>Poder Legislativo, Poder Judicial.</a:t>
          </a:r>
          <a:endParaRPr lang="es-MX" sz="900" b="0"/>
        </a:p>
      </xdr:txBody>
    </xdr:sp>
    <xdr:clientData/>
  </xdr:oneCellAnchor>
  <xdr:oneCellAnchor>
    <xdr:from>
      <xdr:col>1</xdr:col>
      <xdr:colOff>1714499</xdr:colOff>
      <xdr:row>41</xdr:row>
      <xdr:rowOff>0</xdr:rowOff>
    </xdr:from>
    <xdr:ext cx="3227918" cy="762000"/>
    <xdr:sp macro="" textlink="">
      <xdr:nvSpPr>
        <xdr:cNvPr id="13" name="CuadroTexto 5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SpPr txBox="1"/>
      </xdr:nvSpPr>
      <xdr:spPr>
        <a:xfrm>
          <a:off x="2158999" y="13303250"/>
          <a:ext cx="3227918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  <xdr:oneCellAnchor>
    <xdr:from>
      <xdr:col>2</xdr:col>
      <xdr:colOff>31749</xdr:colOff>
      <xdr:row>53</xdr:row>
      <xdr:rowOff>116416</xdr:rowOff>
    </xdr:from>
    <xdr:ext cx="3143251" cy="772584"/>
    <xdr:sp macro="" textlink="">
      <xdr:nvSpPr>
        <xdr:cNvPr id="14" name="CuadroTexto 5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SpPr txBox="1"/>
      </xdr:nvSpPr>
      <xdr:spPr>
        <a:xfrm>
          <a:off x="2190749" y="16234833"/>
          <a:ext cx="3143251" cy="772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  <xdr:oneCellAnchor>
    <xdr:from>
      <xdr:col>1</xdr:col>
      <xdr:colOff>1714499</xdr:colOff>
      <xdr:row>68</xdr:row>
      <xdr:rowOff>211666</xdr:rowOff>
    </xdr:from>
    <xdr:ext cx="3217333" cy="709083"/>
    <xdr:sp macro="" textlink="">
      <xdr:nvSpPr>
        <xdr:cNvPr id="15" name="CuadroTexto 5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SpPr txBox="1"/>
      </xdr:nvSpPr>
      <xdr:spPr>
        <a:xfrm>
          <a:off x="2158999" y="19780249"/>
          <a:ext cx="3217333" cy="70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 : Este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formato No Aplica Órganos  Autónomos</a:t>
          </a:r>
          <a:endParaRPr lang="es-MX" sz="1400">
            <a:effectLst/>
          </a:endParaRPr>
        </a:p>
        <a:p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Poder Legislativo, Poder Judicial</a:t>
          </a:r>
          <a:endParaRPr lang="es-MX" sz="1400" b="1"/>
        </a:p>
      </xdr:txBody>
    </xdr:sp>
    <xdr:clientData/>
  </xdr:oneCellAnchor>
  <xdr:oneCellAnchor>
    <xdr:from>
      <xdr:col>1</xdr:col>
      <xdr:colOff>1259417</xdr:colOff>
      <xdr:row>14</xdr:row>
      <xdr:rowOff>42334</xdr:rowOff>
    </xdr:from>
    <xdr:ext cx="3333750" cy="1100665"/>
    <xdr:sp macro="" textlink="">
      <xdr:nvSpPr>
        <xdr:cNvPr id="16" name="CuadroTexto 5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SpPr txBox="1"/>
      </xdr:nvSpPr>
      <xdr:spPr>
        <a:xfrm>
          <a:off x="1707092" y="4528609"/>
          <a:ext cx="3333750" cy="1100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400" b="1"/>
            <a:t>INCLUIR TODAS LAS CUENTAS</a:t>
          </a:r>
        </a:p>
        <a:p>
          <a:r>
            <a:rPr lang="es-MX" sz="900" b="0"/>
            <a:t>Nota : Este</a:t>
          </a:r>
          <a:r>
            <a:rPr lang="es-MX" sz="900" b="0" baseline="0"/>
            <a:t> formato No Aplica Órganos  Autónomos</a:t>
          </a:r>
        </a:p>
        <a:p>
          <a:r>
            <a:rPr lang="es-MX" sz="900" b="0" baseline="0"/>
            <a:t>Poder Legislativo, Poder Judicial.</a:t>
          </a:r>
          <a:endParaRPr lang="es-MX" sz="900" b="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ica%20Encinas/AppData/Roaming/Microsoft/Excel/PT%20Gastos%20x%20partida%20pp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mene/Desktop/2020/TRIMESTRALES/4o.%20Trimestre/4o.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TCA%20IV%2006%20CEPC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 FORMATOS  "/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 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ETCA-IV-06"/>
      <sheetName val="ANEXO A"/>
      <sheetName val="ANEXO B"/>
      <sheetName val="ANEXO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4">
          <cell r="E44">
            <v>28833525.850000001</v>
          </cell>
          <cell r="F44">
            <v>27495723.300000004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 FORMATOS  "/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 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ETCA-IV-06"/>
      <sheetName val="ANEXO A"/>
      <sheetName val="ANEXO B"/>
      <sheetName val="ANEXO C"/>
    </sheetNames>
    <sheetDataSet>
      <sheetData sheetId="0" refreshError="1"/>
      <sheetData sheetId="1">
        <row r="1">
          <cell r="A1" t="str">
            <v xml:space="preserve">Nombre de la Entidad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6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view="pageBreakPreview" zoomScale="112" zoomScaleNormal="100" zoomScaleSheetLayoutView="112" workbookViewId="0">
      <selection activeCell="C22" sqref="C22"/>
    </sheetView>
  </sheetViews>
  <sheetFormatPr baseColWidth="10" defaultRowHeight="15" x14ac:dyDescent="0.25"/>
  <cols>
    <col min="3" max="3" width="68.42578125" customWidth="1"/>
  </cols>
  <sheetData>
    <row r="1" spans="1:3" s="3" customFormat="1" ht="27.75" customHeight="1" x14ac:dyDescent="0.4">
      <c r="A1" s="809"/>
      <c r="B1" s="42" t="s">
        <v>0</v>
      </c>
      <c r="C1" s="809"/>
    </row>
    <row r="2" spans="1:3" s="3" customFormat="1" ht="4.5" customHeight="1" x14ac:dyDescent="0.3">
      <c r="A2" s="809"/>
      <c r="B2" s="809"/>
      <c r="C2" s="809"/>
    </row>
    <row r="3" spans="1:3" s="3" customFormat="1" ht="19.5" customHeight="1" thickBot="1" x14ac:dyDescent="0.35">
      <c r="A3" s="44" t="s">
        <v>2067</v>
      </c>
      <c r="B3" s="43"/>
      <c r="C3" s="43"/>
    </row>
    <row r="4" spans="1:3" ht="17.25" customHeight="1" thickBot="1" x14ac:dyDescent="0.3">
      <c r="A4" s="1162" t="s">
        <v>909</v>
      </c>
      <c r="B4" s="1163"/>
      <c r="C4" s="1164"/>
    </row>
    <row r="5" spans="1:3" ht="17.25" customHeight="1" thickBot="1" x14ac:dyDescent="0.3">
      <c r="A5" s="810">
        <v>1</v>
      </c>
      <c r="B5" s="811" t="s">
        <v>2027</v>
      </c>
      <c r="C5" s="811" t="s">
        <v>22</v>
      </c>
    </row>
    <row r="6" spans="1:3" ht="17.25" customHeight="1" thickBot="1" x14ac:dyDescent="0.3">
      <c r="A6" s="812">
        <v>2</v>
      </c>
      <c r="B6" s="813" t="s">
        <v>2028</v>
      </c>
      <c r="C6" s="813" t="s">
        <v>910</v>
      </c>
    </row>
    <row r="7" spans="1:3" ht="17.25" customHeight="1" thickBot="1" x14ac:dyDescent="0.3">
      <c r="A7" s="810">
        <v>3</v>
      </c>
      <c r="B7" s="811" t="s">
        <v>2029</v>
      </c>
      <c r="C7" s="811" t="s">
        <v>1</v>
      </c>
    </row>
    <row r="8" spans="1:3" ht="17.25" customHeight="1" thickBot="1" x14ac:dyDescent="0.3">
      <c r="A8" s="810">
        <v>4</v>
      </c>
      <c r="B8" s="811" t="s">
        <v>2030</v>
      </c>
      <c r="C8" s="811" t="s">
        <v>2</v>
      </c>
    </row>
    <row r="9" spans="1:3" ht="17.25" customHeight="1" thickBot="1" x14ac:dyDescent="0.3">
      <c r="A9" s="810">
        <v>5</v>
      </c>
      <c r="B9" s="811" t="s">
        <v>2031</v>
      </c>
      <c r="C9" s="811" t="s">
        <v>3</v>
      </c>
    </row>
    <row r="10" spans="1:3" ht="17.25" customHeight="1" thickBot="1" x14ac:dyDescent="0.3">
      <c r="A10" s="810">
        <v>6</v>
      </c>
      <c r="B10" s="811" t="s">
        <v>2032</v>
      </c>
      <c r="C10" s="811" t="s">
        <v>4</v>
      </c>
    </row>
    <row r="11" spans="1:3" ht="17.25" customHeight="1" thickBot="1" x14ac:dyDescent="0.3">
      <c r="A11" s="810">
        <v>7</v>
      </c>
      <c r="B11" s="811" t="s">
        <v>2033</v>
      </c>
      <c r="C11" s="811" t="s">
        <v>5</v>
      </c>
    </row>
    <row r="12" spans="1:3" ht="17.25" customHeight="1" thickBot="1" x14ac:dyDescent="0.3">
      <c r="A12" s="810">
        <v>8</v>
      </c>
      <c r="B12" s="811" t="s">
        <v>2034</v>
      </c>
      <c r="C12" s="811" t="s">
        <v>6</v>
      </c>
    </row>
    <row r="13" spans="1:3" ht="17.25" customHeight="1" thickBot="1" x14ac:dyDescent="0.3">
      <c r="A13" s="812">
        <v>9</v>
      </c>
      <c r="B13" s="813" t="s">
        <v>2035</v>
      </c>
      <c r="C13" s="813" t="s">
        <v>7</v>
      </c>
    </row>
    <row r="14" spans="1:3" ht="17.25" customHeight="1" thickBot="1" x14ac:dyDescent="0.3">
      <c r="A14" s="812">
        <v>10</v>
      </c>
      <c r="B14" s="813" t="s">
        <v>2036</v>
      </c>
      <c r="C14" s="813" t="s">
        <v>911</v>
      </c>
    </row>
    <row r="15" spans="1:3" ht="17.25" customHeight="1" thickBot="1" x14ac:dyDescent="0.3">
      <c r="A15" s="810">
        <v>11</v>
      </c>
      <c r="B15" s="811" t="s">
        <v>2037</v>
      </c>
      <c r="C15" s="811" t="s">
        <v>8</v>
      </c>
    </row>
    <row r="16" spans="1:3" ht="17.25" customHeight="1" thickBot="1" x14ac:dyDescent="0.3">
      <c r="A16" s="810">
        <v>12</v>
      </c>
      <c r="B16" s="811" t="s">
        <v>2038</v>
      </c>
      <c r="C16" s="811" t="s">
        <v>9</v>
      </c>
    </row>
    <row r="17" spans="1:3" ht="17.25" customHeight="1" thickBot="1" x14ac:dyDescent="0.3">
      <c r="A17" s="1162" t="s">
        <v>10</v>
      </c>
      <c r="B17" s="1163"/>
      <c r="C17" s="1164"/>
    </row>
    <row r="18" spans="1:3" ht="17.25" customHeight="1" thickBot="1" x14ac:dyDescent="0.3">
      <c r="A18" s="810">
        <v>13</v>
      </c>
      <c r="B18" s="811" t="s">
        <v>2039</v>
      </c>
      <c r="C18" s="811" t="s">
        <v>11</v>
      </c>
    </row>
    <row r="19" spans="1:3" ht="17.25" customHeight="1" thickBot="1" x14ac:dyDescent="0.3">
      <c r="A19" s="812">
        <v>14</v>
      </c>
      <c r="B19" s="813" t="s">
        <v>2040</v>
      </c>
      <c r="C19" s="813" t="s">
        <v>912</v>
      </c>
    </row>
    <row r="20" spans="1:3" ht="17.25" customHeight="1" thickBot="1" x14ac:dyDescent="0.3">
      <c r="A20" s="810">
        <v>15</v>
      </c>
      <c r="B20" s="811" t="s">
        <v>2041</v>
      </c>
      <c r="C20" s="811" t="s">
        <v>913</v>
      </c>
    </row>
    <row r="21" spans="1:3" ht="17.25" customHeight="1" thickBot="1" x14ac:dyDescent="0.3">
      <c r="A21" s="810">
        <v>16</v>
      </c>
      <c r="B21" s="811" t="s">
        <v>2042</v>
      </c>
      <c r="C21" s="811" t="s">
        <v>500</v>
      </c>
    </row>
    <row r="22" spans="1:3" ht="17.25" customHeight="1" x14ac:dyDescent="0.25">
      <c r="A22" s="1165">
        <v>17</v>
      </c>
      <c r="B22" s="1165" t="s">
        <v>2043</v>
      </c>
      <c r="C22" s="814" t="s">
        <v>914</v>
      </c>
    </row>
    <row r="23" spans="1:3" ht="17.25" customHeight="1" thickBot="1" x14ac:dyDescent="0.3">
      <c r="A23" s="1166"/>
      <c r="B23" s="1166"/>
      <c r="C23" s="813" t="s">
        <v>915</v>
      </c>
    </row>
    <row r="24" spans="1:3" ht="17.25" customHeight="1" x14ac:dyDescent="0.25">
      <c r="A24" s="1167">
        <v>18</v>
      </c>
      <c r="B24" s="1167" t="s">
        <v>2044</v>
      </c>
      <c r="C24" s="815" t="s">
        <v>500</v>
      </c>
    </row>
    <row r="25" spans="1:3" ht="17.25" customHeight="1" thickBot="1" x14ac:dyDescent="0.3">
      <c r="A25" s="1168"/>
      <c r="B25" s="1168"/>
      <c r="C25" s="811" t="s">
        <v>916</v>
      </c>
    </row>
    <row r="26" spans="1:3" ht="17.25" customHeight="1" x14ac:dyDescent="0.25">
      <c r="A26" s="1167">
        <v>19</v>
      </c>
      <c r="B26" s="1167" t="s">
        <v>2045</v>
      </c>
      <c r="C26" s="815" t="s">
        <v>500</v>
      </c>
    </row>
    <row r="27" spans="1:3" ht="17.25" customHeight="1" thickBot="1" x14ac:dyDescent="0.3">
      <c r="A27" s="1168"/>
      <c r="B27" s="1168"/>
      <c r="C27" s="811" t="s">
        <v>917</v>
      </c>
    </row>
    <row r="28" spans="1:3" ht="17.25" customHeight="1" thickBot="1" x14ac:dyDescent="0.3">
      <c r="A28" s="812">
        <v>20</v>
      </c>
      <c r="B28" s="813" t="s">
        <v>2046</v>
      </c>
      <c r="C28" s="813" t="s">
        <v>12</v>
      </c>
    </row>
    <row r="29" spans="1:3" ht="17.25" customHeight="1" x14ac:dyDescent="0.25">
      <c r="A29" s="1167">
        <v>21</v>
      </c>
      <c r="B29" s="1167" t="s">
        <v>2047</v>
      </c>
      <c r="C29" s="815" t="s">
        <v>500</v>
      </c>
    </row>
    <row r="30" spans="1:3" ht="17.25" customHeight="1" thickBot="1" x14ac:dyDescent="0.3">
      <c r="A30" s="1168"/>
      <c r="B30" s="1168"/>
      <c r="C30" s="811" t="s">
        <v>918</v>
      </c>
    </row>
    <row r="31" spans="1:3" ht="17.25" customHeight="1" x14ac:dyDescent="0.25">
      <c r="A31" s="1167">
        <v>22</v>
      </c>
      <c r="B31" s="1167" t="s">
        <v>2048</v>
      </c>
      <c r="C31" s="815" t="s">
        <v>500</v>
      </c>
    </row>
    <row r="32" spans="1:3" ht="17.25" customHeight="1" thickBot="1" x14ac:dyDescent="0.3">
      <c r="A32" s="1168"/>
      <c r="B32" s="1168"/>
      <c r="C32" s="811" t="s">
        <v>919</v>
      </c>
    </row>
    <row r="33" spans="1:3" ht="17.25" customHeight="1" x14ac:dyDescent="0.25">
      <c r="A33" s="1167">
        <v>23</v>
      </c>
      <c r="B33" s="1167" t="s">
        <v>2049</v>
      </c>
      <c r="C33" s="815" t="s">
        <v>500</v>
      </c>
    </row>
    <row r="34" spans="1:3" ht="17.25" customHeight="1" thickBot="1" x14ac:dyDescent="0.3">
      <c r="A34" s="1168"/>
      <c r="B34" s="1168"/>
      <c r="C34" s="811" t="s">
        <v>688</v>
      </c>
    </row>
    <row r="35" spans="1:3" ht="17.25" customHeight="1" x14ac:dyDescent="0.25">
      <c r="A35" s="1165">
        <v>24</v>
      </c>
      <c r="B35" s="1165" t="s">
        <v>2050</v>
      </c>
      <c r="C35" s="814" t="s">
        <v>920</v>
      </c>
    </row>
    <row r="36" spans="1:3" ht="17.25" customHeight="1" thickBot="1" x14ac:dyDescent="0.3">
      <c r="A36" s="1166"/>
      <c r="B36" s="1166"/>
      <c r="C36" s="813" t="s">
        <v>688</v>
      </c>
    </row>
    <row r="37" spans="1:3" ht="17.25" customHeight="1" x14ac:dyDescent="0.25">
      <c r="A37" s="1167">
        <v>25</v>
      </c>
      <c r="B37" s="1167" t="s">
        <v>2051</v>
      </c>
      <c r="C37" s="815" t="s">
        <v>500</v>
      </c>
    </row>
    <row r="38" spans="1:3" ht="17.25" customHeight="1" thickBot="1" x14ac:dyDescent="0.3">
      <c r="A38" s="1168"/>
      <c r="B38" s="1168"/>
      <c r="C38" s="811" t="s">
        <v>754</v>
      </c>
    </row>
    <row r="39" spans="1:3" ht="17.25" customHeight="1" x14ac:dyDescent="0.25">
      <c r="A39" s="1165">
        <v>26</v>
      </c>
      <c r="B39" s="1165" t="s">
        <v>2052</v>
      </c>
      <c r="C39" s="814" t="s">
        <v>921</v>
      </c>
    </row>
    <row r="40" spans="1:3" ht="17.25" customHeight="1" thickBot="1" x14ac:dyDescent="0.3">
      <c r="A40" s="1166"/>
      <c r="B40" s="1166"/>
      <c r="C40" s="813" t="s">
        <v>761</v>
      </c>
    </row>
    <row r="41" spans="1:3" ht="17.25" customHeight="1" thickBot="1" x14ac:dyDescent="0.3">
      <c r="A41" s="810">
        <v>27</v>
      </c>
      <c r="B41" s="811" t="s">
        <v>2053</v>
      </c>
      <c r="C41" s="811" t="s">
        <v>922</v>
      </c>
    </row>
    <row r="42" spans="1:3" ht="17.25" customHeight="1" thickBot="1" x14ac:dyDescent="0.3">
      <c r="A42" s="810">
        <v>28</v>
      </c>
      <c r="B42" s="811" t="s">
        <v>2054</v>
      </c>
      <c r="C42" s="811" t="s">
        <v>14</v>
      </c>
    </row>
    <row r="43" spans="1:3" ht="17.25" customHeight="1" thickBot="1" x14ac:dyDescent="0.3">
      <c r="A43" s="810">
        <v>29</v>
      </c>
      <c r="B43" s="811" t="s">
        <v>2055</v>
      </c>
      <c r="C43" s="811" t="s">
        <v>923</v>
      </c>
    </row>
    <row r="44" spans="1:3" ht="17.25" customHeight="1" thickBot="1" x14ac:dyDescent="0.3">
      <c r="A44" s="1162" t="s">
        <v>15</v>
      </c>
      <c r="B44" s="1163"/>
      <c r="C44" s="1164"/>
    </row>
    <row r="45" spans="1:3" ht="17.25" customHeight="1" thickBot="1" x14ac:dyDescent="0.3">
      <c r="A45" s="810">
        <v>30</v>
      </c>
      <c r="B45" s="811" t="s">
        <v>2056</v>
      </c>
      <c r="C45" s="811" t="s">
        <v>16</v>
      </c>
    </row>
    <row r="46" spans="1:3" ht="17.25" customHeight="1" thickBot="1" x14ac:dyDescent="0.3">
      <c r="A46" s="810">
        <v>31</v>
      </c>
      <c r="B46" s="811" t="s">
        <v>2057</v>
      </c>
      <c r="C46" s="811" t="s">
        <v>928</v>
      </c>
    </row>
    <row r="47" spans="1:3" ht="17.25" customHeight="1" thickBot="1" x14ac:dyDescent="0.3">
      <c r="A47" s="810">
        <v>32</v>
      </c>
      <c r="B47" s="811" t="s">
        <v>2058</v>
      </c>
      <c r="C47" s="811" t="s">
        <v>17</v>
      </c>
    </row>
    <row r="48" spans="1:3" ht="17.25" customHeight="1" thickBot="1" x14ac:dyDescent="0.3">
      <c r="A48" s="810">
        <v>33</v>
      </c>
      <c r="B48" s="811" t="s">
        <v>2059</v>
      </c>
      <c r="C48" s="811" t="s">
        <v>924</v>
      </c>
    </row>
    <row r="49" spans="1:3" ht="17.25" customHeight="1" thickBot="1" x14ac:dyDescent="0.3">
      <c r="A49" s="812">
        <v>34</v>
      </c>
      <c r="B49" s="813" t="s">
        <v>2060</v>
      </c>
      <c r="C49" s="813" t="s">
        <v>908</v>
      </c>
    </row>
    <row r="50" spans="1:3" ht="17.25" customHeight="1" thickBot="1" x14ac:dyDescent="0.3">
      <c r="A50" s="1162" t="s">
        <v>925</v>
      </c>
      <c r="B50" s="1163"/>
      <c r="C50" s="1164"/>
    </row>
    <row r="51" spans="1:3" ht="17.25" customHeight="1" thickBot="1" x14ac:dyDescent="0.3">
      <c r="A51" s="810">
        <v>35</v>
      </c>
      <c r="B51" s="811" t="s">
        <v>2061</v>
      </c>
      <c r="C51" s="811" t="s">
        <v>18</v>
      </c>
    </row>
    <row r="52" spans="1:3" ht="17.25" customHeight="1" thickBot="1" x14ac:dyDescent="0.3">
      <c r="A52" s="812">
        <v>36</v>
      </c>
      <c r="B52" s="813" t="s">
        <v>2062</v>
      </c>
      <c r="C52" s="813" t="s">
        <v>19</v>
      </c>
    </row>
    <row r="53" spans="1:3" ht="17.25" customHeight="1" thickBot="1" x14ac:dyDescent="0.3">
      <c r="A53" s="810">
        <v>37</v>
      </c>
      <c r="B53" s="811" t="s">
        <v>2063</v>
      </c>
      <c r="C53" s="811" t="s">
        <v>20</v>
      </c>
    </row>
    <row r="54" spans="1:3" ht="17.25" customHeight="1" thickBot="1" x14ac:dyDescent="0.3">
      <c r="A54" s="810">
        <v>38</v>
      </c>
      <c r="B54" s="811" t="s">
        <v>2064</v>
      </c>
      <c r="C54" s="811" t="s">
        <v>930</v>
      </c>
    </row>
    <row r="55" spans="1:3" ht="17.25" customHeight="1" thickBot="1" x14ac:dyDescent="0.3">
      <c r="A55" s="810">
        <v>39</v>
      </c>
      <c r="B55" s="811" t="s">
        <v>2065</v>
      </c>
      <c r="C55" s="811" t="s">
        <v>929</v>
      </c>
    </row>
    <row r="56" spans="1:3" ht="17.25" customHeight="1" thickBot="1" x14ac:dyDescent="0.3">
      <c r="A56" s="984">
        <v>40</v>
      </c>
      <c r="B56" s="811" t="s">
        <v>2066</v>
      </c>
      <c r="C56" s="811" t="s">
        <v>2026</v>
      </c>
    </row>
    <row r="57" spans="1:3" ht="17.25" customHeight="1" thickBot="1" x14ac:dyDescent="0.3">
      <c r="A57" s="810">
        <v>41</v>
      </c>
      <c r="B57" s="811" t="s">
        <v>1015</v>
      </c>
      <c r="C57" s="811" t="s">
        <v>21</v>
      </c>
    </row>
    <row r="58" spans="1:3" ht="15.75" thickBot="1" x14ac:dyDescent="0.3">
      <c r="A58" s="886">
        <v>42</v>
      </c>
      <c r="B58" s="811" t="s">
        <v>1016</v>
      </c>
      <c r="C58" s="811" t="s">
        <v>1017</v>
      </c>
    </row>
    <row r="59" spans="1:3" ht="15.75" thickBot="1" x14ac:dyDescent="0.3">
      <c r="A59" s="986">
        <v>43</v>
      </c>
      <c r="B59" s="811" t="s">
        <v>1019</v>
      </c>
      <c r="C59" s="811" t="s">
        <v>1018</v>
      </c>
    </row>
    <row r="60" spans="1:3" ht="24.75" thickBot="1" x14ac:dyDescent="0.3">
      <c r="A60" s="886">
        <v>44</v>
      </c>
      <c r="B60" s="811" t="s">
        <v>2068</v>
      </c>
      <c r="C60" s="811" t="s">
        <v>2070</v>
      </c>
    </row>
  </sheetData>
  <mergeCells count="22">
    <mergeCell ref="A39:A40"/>
    <mergeCell ref="B39:B40"/>
    <mergeCell ref="A44:C44"/>
    <mergeCell ref="A50:C50"/>
    <mergeCell ref="A33:A34"/>
    <mergeCell ref="B33:B34"/>
    <mergeCell ref="A35:A36"/>
    <mergeCell ref="B35:B36"/>
    <mergeCell ref="A37:A38"/>
    <mergeCell ref="B37:B38"/>
    <mergeCell ref="A26:A27"/>
    <mergeCell ref="B26:B27"/>
    <mergeCell ref="A29:A30"/>
    <mergeCell ref="B29:B30"/>
    <mergeCell ref="A31:A32"/>
    <mergeCell ref="B31:B32"/>
    <mergeCell ref="A4:C4"/>
    <mergeCell ref="A17:C17"/>
    <mergeCell ref="A22:A23"/>
    <mergeCell ref="B22:B23"/>
    <mergeCell ref="A24:A25"/>
    <mergeCell ref="B24:B25"/>
  </mergeCell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59"/>
  <sheetViews>
    <sheetView view="pageBreakPreview" zoomScaleNormal="100" zoomScaleSheetLayoutView="100" workbookViewId="0">
      <selection activeCell="C12" sqref="C12"/>
    </sheetView>
  </sheetViews>
  <sheetFormatPr baseColWidth="10" defaultColWidth="11.28515625" defaultRowHeight="16.5" x14ac:dyDescent="0.3"/>
  <cols>
    <col min="1" max="1" width="51.140625" style="51" customWidth="1"/>
    <col min="2" max="2" width="16" style="51" customWidth="1"/>
    <col min="3" max="3" width="15.7109375" style="51" customWidth="1"/>
    <col min="4" max="4" width="38.7109375" style="51" customWidth="1"/>
    <col min="5" max="5" width="10.28515625" style="51" customWidth="1"/>
    <col min="6" max="6" width="15.28515625" style="51" bestFit="1" customWidth="1"/>
    <col min="7" max="7" width="15.7109375" style="51" customWidth="1"/>
    <col min="8" max="8" width="164.28515625" style="51" customWidth="1"/>
    <col min="9" max="16384" width="11.28515625" style="51"/>
  </cols>
  <sheetData>
    <row r="1" spans="1:7" x14ac:dyDescent="0.3">
      <c r="A1" s="1170" t="s">
        <v>2180</v>
      </c>
      <c r="B1" s="1170"/>
      <c r="C1" s="1170"/>
      <c r="D1" s="1170"/>
      <c r="E1" s="1170"/>
      <c r="F1" s="1170"/>
      <c r="G1" s="1170"/>
    </row>
    <row r="2" spans="1:7" x14ac:dyDescent="0.3">
      <c r="A2" s="1170" t="s">
        <v>22</v>
      </c>
      <c r="B2" s="1170"/>
      <c r="C2" s="1170"/>
      <c r="D2" s="1170"/>
      <c r="E2" s="1170"/>
      <c r="F2" s="1170"/>
      <c r="G2" s="1170"/>
    </row>
    <row r="3" spans="1:7" ht="17.25" thickBot="1" x14ac:dyDescent="0.35">
      <c r="A3" s="1171" t="s">
        <v>2181</v>
      </c>
      <c r="B3" s="1171"/>
      <c r="C3" s="1171"/>
      <c r="D3" s="1171"/>
      <c r="E3" s="1171"/>
      <c r="F3" s="1171"/>
      <c r="G3" s="1171"/>
    </row>
    <row r="4" spans="1:7" ht="24" customHeight="1" thickBot="1" x14ac:dyDescent="0.35">
      <c r="A4" s="97" t="s">
        <v>23</v>
      </c>
      <c r="B4" s="840">
        <v>2020</v>
      </c>
      <c r="C4" s="840">
        <v>2019</v>
      </c>
      <c r="D4" s="119" t="s">
        <v>24</v>
      </c>
      <c r="E4" s="119"/>
      <c r="F4" s="840">
        <v>2020</v>
      </c>
      <c r="G4" s="841">
        <v>2019</v>
      </c>
    </row>
    <row r="5" spans="1:7" ht="17.25" thickTop="1" x14ac:dyDescent="0.3">
      <c r="A5" s="54"/>
      <c r="B5" s="55"/>
      <c r="C5" s="55"/>
      <c r="D5" s="55"/>
      <c r="E5" s="55"/>
      <c r="F5" s="55"/>
      <c r="G5" s="56"/>
    </row>
    <row r="6" spans="1:7" x14ac:dyDescent="0.3">
      <c r="A6" s="57" t="s">
        <v>25</v>
      </c>
      <c r="B6" s="58"/>
      <c r="C6" s="58"/>
      <c r="D6" s="60" t="s">
        <v>26</v>
      </c>
      <c r="E6" s="60"/>
      <c r="F6" s="58"/>
      <c r="G6" s="61"/>
    </row>
    <row r="7" spans="1:7" x14ac:dyDescent="0.3">
      <c r="A7" s="62" t="s">
        <v>27</v>
      </c>
      <c r="B7" s="63">
        <v>3750776.91</v>
      </c>
      <c r="C7" s="63">
        <v>5045780.2300000004</v>
      </c>
      <c r="D7" s="1169" t="s">
        <v>28</v>
      </c>
      <c r="E7" s="1169"/>
      <c r="F7" s="63">
        <v>1585014.56</v>
      </c>
      <c r="G7" s="65">
        <v>533684.47</v>
      </c>
    </row>
    <row r="8" spans="1:7" x14ac:dyDescent="0.3">
      <c r="A8" s="62" t="s">
        <v>29</v>
      </c>
      <c r="B8" s="63">
        <v>739706.81</v>
      </c>
      <c r="C8" s="63">
        <v>2724.2</v>
      </c>
      <c r="D8" s="1169" t="s">
        <v>30</v>
      </c>
      <c r="E8" s="1169"/>
      <c r="F8" s="63">
        <v>0</v>
      </c>
      <c r="G8" s="65">
        <v>0</v>
      </c>
    </row>
    <row r="9" spans="1:7" x14ac:dyDescent="0.3">
      <c r="A9" s="62" t="s">
        <v>31</v>
      </c>
      <c r="B9" s="63">
        <v>0</v>
      </c>
      <c r="C9" s="63">
        <v>0</v>
      </c>
      <c r="D9" s="1169" t="s">
        <v>32</v>
      </c>
      <c r="E9" s="1169"/>
      <c r="F9" s="63">
        <v>0</v>
      </c>
      <c r="G9" s="65">
        <v>0</v>
      </c>
    </row>
    <row r="10" spans="1:7" x14ac:dyDescent="0.3">
      <c r="A10" s="62" t="s">
        <v>33</v>
      </c>
      <c r="B10" s="63">
        <v>0</v>
      </c>
      <c r="C10" s="63">
        <v>0</v>
      </c>
      <c r="D10" s="1169" t="s">
        <v>34</v>
      </c>
      <c r="E10" s="1169"/>
      <c r="F10" s="63">
        <v>0</v>
      </c>
      <c r="G10" s="65">
        <v>0</v>
      </c>
    </row>
    <row r="11" spans="1:7" x14ac:dyDescent="0.3">
      <c r="A11" s="62" t="s">
        <v>35</v>
      </c>
      <c r="B11" s="63">
        <v>0</v>
      </c>
      <c r="C11" s="63">
        <v>0</v>
      </c>
      <c r="D11" s="1169" t="s">
        <v>36</v>
      </c>
      <c r="E11" s="1169"/>
      <c r="F11" s="63">
        <v>0</v>
      </c>
      <c r="G11" s="65">
        <v>0</v>
      </c>
    </row>
    <row r="12" spans="1:7" ht="33" customHeight="1" x14ac:dyDescent="0.3">
      <c r="A12" s="526" t="s">
        <v>37</v>
      </c>
      <c r="B12" s="63">
        <v>0</v>
      </c>
      <c r="C12" s="63">
        <v>0</v>
      </c>
      <c r="D12" s="1169" t="s">
        <v>38</v>
      </c>
      <c r="E12" s="1169"/>
      <c r="F12" s="63">
        <v>0</v>
      </c>
      <c r="G12" s="65">
        <v>0</v>
      </c>
    </row>
    <row r="13" spans="1:7" x14ac:dyDescent="0.3">
      <c r="A13" s="62" t="s">
        <v>39</v>
      </c>
      <c r="B13" s="63">
        <v>0</v>
      </c>
      <c r="C13" s="63">
        <v>0</v>
      </c>
      <c r="D13" s="1169" t="s">
        <v>40</v>
      </c>
      <c r="E13" s="1169"/>
      <c r="F13" s="63">
        <v>0</v>
      </c>
      <c r="G13" s="65">
        <v>0</v>
      </c>
    </row>
    <row r="14" spans="1:7" x14ac:dyDescent="0.3">
      <c r="A14" s="67"/>
      <c r="B14" s="63"/>
      <c r="C14" s="63"/>
      <c r="D14" s="1169" t="s">
        <v>41</v>
      </c>
      <c r="E14" s="1169"/>
      <c r="F14" s="63">
        <v>85712.61</v>
      </c>
      <c r="G14" s="65">
        <v>16397.16</v>
      </c>
    </row>
    <row r="15" spans="1:7" x14ac:dyDescent="0.3">
      <c r="A15" s="67"/>
      <c r="B15" s="68"/>
      <c r="C15" s="68"/>
      <c r="D15" s="59"/>
      <c r="E15" s="59"/>
      <c r="F15" s="63"/>
      <c r="G15" s="65"/>
    </row>
    <row r="16" spans="1:7" x14ac:dyDescent="0.3">
      <c r="A16" s="100" t="s">
        <v>42</v>
      </c>
      <c r="B16" s="49">
        <f>SUM(B7:B15)</f>
        <v>4490483.7200000007</v>
      </c>
      <c r="C16" s="49">
        <f>SUM(C7:C15)</f>
        <v>5048504.4300000006</v>
      </c>
      <c r="D16" s="101" t="s">
        <v>43</v>
      </c>
      <c r="E16" s="101"/>
      <c r="F16" s="49">
        <f>SUM(F7:F15)</f>
        <v>1670727.1700000002</v>
      </c>
      <c r="G16" s="90">
        <f>SUM(G7:G15)</f>
        <v>550081.63</v>
      </c>
    </row>
    <row r="17" spans="1:7" x14ac:dyDescent="0.3">
      <c r="A17" s="67"/>
      <c r="B17" s="69"/>
      <c r="C17" s="69"/>
      <c r="D17" s="70"/>
      <c r="E17" s="70"/>
      <c r="F17" s="69"/>
      <c r="G17" s="71"/>
    </row>
    <row r="18" spans="1:7" x14ac:dyDescent="0.3">
      <c r="A18" s="57" t="s">
        <v>44</v>
      </c>
      <c r="B18" s="63"/>
      <c r="C18" s="63"/>
      <c r="D18" s="60" t="s">
        <v>45</v>
      </c>
      <c r="E18" s="60"/>
      <c r="F18" s="72"/>
      <c r="G18" s="73"/>
    </row>
    <row r="19" spans="1:7" x14ac:dyDescent="0.3">
      <c r="A19" s="62" t="s">
        <v>46</v>
      </c>
      <c r="B19" s="63">
        <v>0</v>
      </c>
      <c r="C19" s="63">
        <v>0</v>
      </c>
      <c r="D19" s="64" t="s">
        <v>47</v>
      </c>
      <c r="E19" s="64"/>
      <c r="F19" s="63">
        <v>0</v>
      </c>
      <c r="G19" s="65">
        <v>0</v>
      </c>
    </row>
    <row r="20" spans="1:7" x14ac:dyDescent="0.3">
      <c r="A20" s="66" t="s">
        <v>48</v>
      </c>
      <c r="B20" s="63">
        <v>0</v>
      </c>
      <c r="C20" s="63">
        <v>0</v>
      </c>
      <c r="D20" s="772" t="s">
        <v>49</v>
      </c>
      <c r="E20" s="772"/>
      <c r="F20" s="63">
        <v>0</v>
      </c>
      <c r="G20" s="65">
        <v>0</v>
      </c>
    </row>
    <row r="21" spans="1:7" ht="16.5" customHeight="1" x14ac:dyDescent="0.3">
      <c r="A21" s="525" t="s">
        <v>50</v>
      </c>
      <c r="B21" s="63">
        <v>56994464.390000001</v>
      </c>
      <c r="C21" s="63">
        <v>56994464.390000001</v>
      </c>
      <c r="D21" s="64" t="s">
        <v>51</v>
      </c>
      <c r="E21" s="64"/>
      <c r="F21" s="63">
        <v>0</v>
      </c>
      <c r="G21" s="65">
        <v>0</v>
      </c>
    </row>
    <row r="22" spans="1:7" ht="16.5" customHeight="1" x14ac:dyDescent="0.3">
      <c r="A22" s="62" t="s">
        <v>52</v>
      </c>
      <c r="B22" s="63">
        <v>32956537.649999999</v>
      </c>
      <c r="C22" s="63">
        <v>31370383.530000001</v>
      </c>
      <c r="D22" s="64" t="s">
        <v>53</v>
      </c>
      <c r="E22" s="64"/>
      <c r="F22" s="63">
        <v>0</v>
      </c>
      <c r="G22" s="65">
        <v>0</v>
      </c>
    </row>
    <row r="23" spans="1:7" ht="33" customHeight="1" x14ac:dyDescent="0.3">
      <c r="A23" s="527" t="s">
        <v>54</v>
      </c>
      <c r="B23" s="63">
        <v>3797251.38</v>
      </c>
      <c r="C23" s="63">
        <v>2795528.8</v>
      </c>
      <c r="D23" s="1169" t="s">
        <v>55</v>
      </c>
      <c r="E23" s="1169"/>
      <c r="F23" s="63">
        <v>0</v>
      </c>
      <c r="G23" s="65">
        <v>0</v>
      </c>
    </row>
    <row r="24" spans="1:7" x14ac:dyDescent="0.3">
      <c r="A24" s="66" t="s">
        <v>56</v>
      </c>
      <c r="B24" s="63">
        <v>-21565990.800000001</v>
      </c>
      <c r="C24" s="63">
        <v>-16011273.6</v>
      </c>
      <c r="D24" s="64" t="s">
        <v>57</v>
      </c>
      <c r="E24" s="64"/>
      <c r="F24" s="63">
        <v>0</v>
      </c>
      <c r="G24" s="65">
        <v>0</v>
      </c>
    </row>
    <row r="25" spans="1:7" x14ac:dyDescent="0.3">
      <c r="A25" s="62" t="s">
        <v>58</v>
      </c>
      <c r="B25" s="63">
        <v>0</v>
      </c>
      <c r="C25" s="63">
        <v>0</v>
      </c>
      <c r="D25" s="64"/>
      <c r="E25" s="64"/>
      <c r="F25" s="63"/>
      <c r="G25" s="65"/>
    </row>
    <row r="26" spans="1:7" x14ac:dyDescent="0.3">
      <c r="A26" s="66" t="s">
        <v>59</v>
      </c>
      <c r="B26" s="63">
        <v>0</v>
      </c>
      <c r="C26" s="63">
        <v>0</v>
      </c>
      <c r="D26" s="74"/>
      <c r="E26" s="74"/>
      <c r="F26" s="63"/>
      <c r="G26" s="65"/>
    </row>
    <row r="27" spans="1:7" x14ac:dyDescent="0.3">
      <c r="A27" s="62" t="s">
        <v>60</v>
      </c>
      <c r="B27" s="63">
        <v>0</v>
      </c>
      <c r="C27" s="63">
        <v>0</v>
      </c>
      <c r="D27" s="74"/>
      <c r="E27" s="74"/>
      <c r="F27" s="72"/>
      <c r="G27" s="73"/>
    </row>
    <row r="28" spans="1:7" x14ac:dyDescent="0.3">
      <c r="A28" s="75"/>
      <c r="B28" s="63"/>
      <c r="C28" s="63"/>
      <c r="D28" s="74"/>
      <c r="E28" s="74"/>
      <c r="F28" s="72"/>
      <c r="G28" s="73"/>
    </row>
    <row r="29" spans="1:7" x14ac:dyDescent="0.3">
      <c r="A29" s="100" t="s">
        <v>61</v>
      </c>
      <c r="B29" s="49">
        <f>SUM(B19:B27)</f>
        <v>72182262.61999999</v>
      </c>
      <c r="C29" s="49">
        <f>SUM(C19:C27)</f>
        <v>75149103.120000005</v>
      </c>
      <c r="D29" s="102" t="s">
        <v>62</v>
      </c>
      <c r="E29" s="102"/>
      <c r="F29" s="49">
        <f>SUM(F19:F27)</f>
        <v>0</v>
      </c>
      <c r="G29" s="90">
        <f>SUM(G19:G27)</f>
        <v>0</v>
      </c>
    </row>
    <row r="30" spans="1:7" x14ac:dyDescent="0.3">
      <c r="A30" s="75"/>
      <c r="B30" s="63"/>
      <c r="C30" s="63"/>
      <c r="D30" s="74"/>
      <c r="E30" s="74"/>
      <c r="F30" s="68"/>
      <c r="G30" s="76"/>
    </row>
    <row r="31" spans="1:7" x14ac:dyDescent="0.3">
      <c r="A31" s="100" t="s">
        <v>63</v>
      </c>
      <c r="B31" s="49">
        <f>B29+B16</f>
        <v>76672746.339999989</v>
      </c>
      <c r="C31" s="49">
        <f>C29+C16</f>
        <v>80197607.550000012</v>
      </c>
      <c r="D31" s="102" t="s">
        <v>64</v>
      </c>
      <c r="E31" s="102"/>
      <c r="F31" s="49">
        <f>F29+F16</f>
        <v>1670727.1700000002</v>
      </c>
      <c r="G31" s="90">
        <f>G29+G16</f>
        <v>550081.63</v>
      </c>
    </row>
    <row r="32" spans="1:7" x14ac:dyDescent="0.3">
      <c r="A32" s="67"/>
      <c r="B32" s="77"/>
      <c r="C32" s="77"/>
      <c r="D32" s="74"/>
      <c r="E32" s="74"/>
      <c r="F32" s="72"/>
      <c r="G32" s="73"/>
    </row>
    <row r="33" spans="1:7" x14ac:dyDescent="0.3">
      <c r="A33" s="67"/>
      <c r="B33" s="63"/>
      <c r="C33" s="63"/>
      <c r="D33" s="78" t="s">
        <v>65</v>
      </c>
      <c r="E33" s="78"/>
      <c r="F33" s="68"/>
      <c r="G33" s="76"/>
    </row>
    <row r="34" spans="1:7" x14ac:dyDescent="0.3">
      <c r="A34" s="67"/>
      <c r="B34" s="68"/>
      <c r="C34" s="68"/>
      <c r="D34" s="102" t="s">
        <v>66</v>
      </c>
      <c r="E34" s="102"/>
      <c r="F34" s="91">
        <f>SUM(F35:F37)</f>
        <v>83403546.079999998</v>
      </c>
      <c r="G34" s="92">
        <f>SUM(G35:G37)</f>
        <v>83403546.079999998</v>
      </c>
    </row>
    <row r="35" spans="1:7" x14ac:dyDescent="0.3">
      <c r="A35" s="67"/>
      <c r="B35" s="68"/>
      <c r="C35" s="68"/>
      <c r="D35" s="64" t="s">
        <v>67</v>
      </c>
      <c r="E35" s="64"/>
      <c r="F35" s="63">
        <v>0</v>
      </c>
      <c r="G35" s="65"/>
    </row>
    <row r="36" spans="1:7" x14ac:dyDescent="0.3">
      <c r="A36" s="67"/>
      <c r="B36" s="68"/>
      <c r="C36" s="68"/>
      <c r="D36" s="64" t="s">
        <v>68</v>
      </c>
      <c r="E36" s="64"/>
      <c r="F36" s="63">
        <v>83403546.079999998</v>
      </c>
      <c r="G36" s="65">
        <v>83403546.079999998</v>
      </c>
    </row>
    <row r="37" spans="1:7" ht="33" x14ac:dyDescent="0.3">
      <c r="A37" s="67"/>
      <c r="B37" s="68"/>
      <c r="C37" s="68"/>
      <c r="D37" s="64" t="s">
        <v>69</v>
      </c>
      <c r="E37" s="64"/>
      <c r="F37" s="63"/>
      <c r="G37" s="65">
        <v>0</v>
      </c>
    </row>
    <row r="38" spans="1:7" x14ac:dyDescent="0.3">
      <c r="A38" s="75"/>
      <c r="B38" s="69"/>
      <c r="C38" s="69"/>
      <c r="D38" s="102" t="s">
        <v>70</v>
      </c>
      <c r="E38" s="102"/>
      <c r="F38" s="91">
        <f>SUM(F39:F43)</f>
        <v>-8401526.9100000001</v>
      </c>
      <c r="G38" s="92">
        <f>SUM(G39:G43)</f>
        <v>-3756020.16</v>
      </c>
    </row>
    <row r="39" spans="1:7" x14ac:dyDescent="0.3">
      <c r="A39" s="75"/>
      <c r="B39" s="69"/>
      <c r="C39" s="69"/>
      <c r="D39" s="64" t="s">
        <v>71</v>
      </c>
      <c r="E39" s="64"/>
      <c r="F39" s="63">
        <v>-1950787.67</v>
      </c>
      <c r="G39" s="65">
        <v>-1446435.72</v>
      </c>
    </row>
    <row r="40" spans="1:7" x14ac:dyDescent="0.3">
      <c r="A40" s="75"/>
      <c r="B40" s="69"/>
      <c r="C40" s="69"/>
      <c r="D40" s="64" t="s">
        <v>72</v>
      </c>
      <c r="E40" s="64"/>
      <c r="F40" s="63">
        <v>1041478.75</v>
      </c>
      <c r="G40" s="65">
        <v>2487914.4700000002</v>
      </c>
    </row>
    <row r="41" spans="1:7" x14ac:dyDescent="0.3">
      <c r="A41" s="67"/>
      <c r="B41" s="68"/>
      <c r="C41" s="68"/>
      <c r="D41" s="64" t="s">
        <v>73</v>
      </c>
      <c r="E41" s="64"/>
      <c r="F41" s="63">
        <v>0</v>
      </c>
      <c r="G41" s="65">
        <v>0</v>
      </c>
    </row>
    <row r="42" spans="1:7" x14ac:dyDescent="0.3">
      <c r="A42" s="67"/>
      <c r="B42" s="68"/>
      <c r="C42" s="68"/>
      <c r="D42" s="64" t="s">
        <v>74</v>
      </c>
      <c r="E42" s="64"/>
      <c r="F42" s="63">
        <v>0</v>
      </c>
      <c r="G42" s="65">
        <v>0</v>
      </c>
    </row>
    <row r="43" spans="1:7" ht="33" x14ac:dyDescent="0.3">
      <c r="A43" s="67"/>
      <c r="B43" s="68"/>
      <c r="C43" s="68"/>
      <c r="D43" s="64" t="s">
        <v>75</v>
      </c>
      <c r="E43" s="64"/>
      <c r="F43" s="63">
        <v>-7492217.9900000002</v>
      </c>
      <c r="G43" s="65">
        <v>-4797498.91</v>
      </c>
    </row>
    <row r="44" spans="1:7" ht="33" x14ac:dyDescent="0.3">
      <c r="A44" s="67"/>
      <c r="B44" s="68"/>
      <c r="C44" s="68"/>
      <c r="D44" s="103" t="s">
        <v>76</v>
      </c>
      <c r="E44" s="103"/>
      <c r="F44" s="93">
        <f>SUM(F45:F46)</f>
        <v>0</v>
      </c>
      <c r="G44" s="94">
        <f>SUM(G45:G46)</f>
        <v>0</v>
      </c>
    </row>
    <row r="45" spans="1:7" x14ac:dyDescent="0.3">
      <c r="A45" s="62"/>
      <c r="B45" s="68"/>
      <c r="C45" s="68"/>
      <c r="D45" s="64" t="s">
        <v>77</v>
      </c>
      <c r="E45" s="64"/>
      <c r="F45" s="63"/>
      <c r="G45" s="65">
        <v>0</v>
      </c>
    </row>
    <row r="46" spans="1:7" ht="33" x14ac:dyDescent="0.3">
      <c r="A46" s="79"/>
      <c r="B46" s="80"/>
      <c r="C46" s="80"/>
      <c r="D46" s="64" t="s">
        <v>78</v>
      </c>
      <c r="E46" s="64"/>
      <c r="F46" s="63">
        <v>0</v>
      </c>
      <c r="G46" s="65"/>
    </row>
    <row r="47" spans="1:7" x14ac:dyDescent="0.3">
      <c r="A47" s="67"/>
      <c r="B47" s="80"/>
      <c r="C47" s="80"/>
      <c r="D47" s="81"/>
      <c r="E47" s="81"/>
      <c r="F47" s="80"/>
      <c r="G47" s="82"/>
    </row>
    <row r="48" spans="1:7" x14ac:dyDescent="0.3">
      <c r="A48" s="62"/>
      <c r="B48" s="80"/>
      <c r="C48" s="80"/>
      <c r="D48" s="102" t="s">
        <v>79</v>
      </c>
      <c r="E48" s="102"/>
      <c r="F48" s="95">
        <f>F44+F38+F34</f>
        <v>75002019.170000002</v>
      </c>
      <c r="G48" s="96">
        <f>G44+G38+G34</f>
        <v>79647525.920000002</v>
      </c>
    </row>
    <row r="49" spans="1:8" x14ac:dyDescent="0.3">
      <c r="A49" s="79"/>
      <c r="B49" s="80"/>
      <c r="C49" s="80"/>
      <c r="D49" s="70"/>
      <c r="E49" s="70"/>
      <c r="F49" s="83"/>
      <c r="G49" s="84"/>
    </row>
    <row r="50" spans="1:8" ht="33" x14ac:dyDescent="0.3">
      <c r="A50" s="67"/>
      <c r="D50" s="102" t="s">
        <v>80</v>
      </c>
      <c r="E50" s="102"/>
      <c r="F50" s="95">
        <f>F48+F31</f>
        <v>76672746.340000004</v>
      </c>
      <c r="G50" s="96">
        <f>G48+G31</f>
        <v>80197607.549999997</v>
      </c>
      <c r="H50" s="741" t="str">
        <f>IF($B$31=$F$50,"","VALOR INCORRECTO!! TOTAL DE ACTIVOS TIENE QUE SER IGUAL AL TOTAL DE LA SUMA DE PASIVO Y HACIENDA")</f>
        <v/>
      </c>
    </row>
    <row r="51" spans="1:8" ht="17.25" thickBot="1" x14ac:dyDescent="0.35">
      <c r="A51" s="85"/>
      <c r="B51" s="86"/>
      <c r="C51" s="86"/>
      <c r="D51" s="87"/>
      <c r="E51" s="87"/>
      <c r="F51" s="88"/>
      <c r="G51" s="89"/>
      <c r="H51" s="741" t="str">
        <f>IF($C$31=$G$50,"","VALOR INCORRECTO!! TOTAL DE ACTIVOS TIENE QUE SER IGUAL AL TOTAL DE LA SUMA DE PASIVO Y HCIENDA")</f>
        <v/>
      </c>
    </row>
    <row r="52" spans="1:8" x14ac:dyDescent="0.3">
      <c r="A52" s="51" t="s">
        <v>81</v>
      </c>
      <c r="B52" s="488"/>
      <c r="C52" s="488"/>
      <c r="D52" s="53"/>
      <c r="E52" s="53"/>
      <c r="F52" s="489"/>
      <c r="G52" s="489"/>
      <c r="H52" s="741"/>
    </row>
    <row r="53" spans="1:8" x14ac:dyDescent="0.3">
      <c r="B53" s="488"/>
      <c r="C53" s="488"/>
      <c r="D53" s="53"/>
      <c r="E53" s="53"/>
      <c r="F53" s="489"/>
      <c r="G53" s="489"/>
      <c r="H53" s="741"/>
    </row>
    <row r="54" spans="1:8" x14ac:dyDescent="0.3">
      <c r="A54" s="53"/>
      <c r="B54" s="488"/>
      <c r="C54" s="488"/>
      <c r="D54" s="53"/>
      <c r="E54" s="53"/>
      <c r="F54" s="489"/>
      <c r="G54" s="489"/>
      <c r="H54" s="741"/>
    </row>
    <row r="55" spans="1:8" x14ac:dyDescent="0.3">
      <c r="A55" s="53"/>
      <c r="B55" s="488"/>
      <c r="C55" s="488"/>
      <c r="D55" s="53"/>
      <c r="E55" s="53"/>
      <c r="F55" s="489"/>
      <c r="G55" s="489"/>
      <c r="H55" s="741"/>
    </row>
    <row r="56" spans="1:8" x14ac:dyDescent="0.3">
      <c r="A56" s="53"/>
      <c r="B56" s="488"/>
      <c r="C56" s="488"/>
      <c r="D56" s="53"/>
      <c r="E56" s="53"/>
      <c r="F56" s="489"/>
      <c r="G56" s="489"/>
      <c r="H56" s="741"/>
    </row>
    <row r="59" spans="1:8" x14ac:dyDescent="0.3">
      <c r="B59" s="98"/>
      <c r="C59" s="99" t="s">
        <v>82</v>
      </c>
    </row>
  </sheetData>
  <sheetProtection password="C115" sheet="1" formatColumns="0" formatRows="0" insertHyperlinks="0"/>
  <mergeCells count="12">
    <mergeCell ref="D7:E7"/>
    <mergeCell ref="D8:E8"/>
    <mergeCell ref="D9:E9"/>
    <mergeCell ref="D10:E10"/>
    <mergeCell ref="A1:G1"/>
    <mergeCell ref="A2:G2"/>
    <mergeCell ref="A3:G3"/>
    <mergeCell ref="D11:E11"/>
    <mergeCell ref="D12:E12"/>
    <mergeCell ref="D13:E13"/>
    <mergeCell ref="D14:E14"/>
    <mergeCell ref="D23:E23"/>
  </mergeCells>
  <printOptions horizontalCentered="1"/>
  <pageMargins left="0.27559055118110237" right="0.15748031496062992" top="0.39370078740157483" bottom="0.51181102362204722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zoomScale="90" zoomScaleNormal="100" zoomScaleSheetLayoutView="90" workbookViewId="0">
      <selection activeCell="A4" sqref="A4:G4"/>
    </sheetView>
  </sheetViews>
  <sheetFormatPr baseColWidth="10" defaultColWidth="11.42578125" defaultRowHeight="15" x14ac:dyDescent="0.25"/>
  <cols>
    <col min="1" max="1" width="40.28515625" customWidth="1"/>
    <col min="2" max="2" width="15.42578125" bestFit="1" customWidth="1"/>
    <col min="3" max="3" width="15.28515625" customWidth="1"/>
    <col min="4" max="4" width="1.28515625" customWidth="1"/>
    <col min="5" max="5" width="40.28515625" customWidth="1"/>
    <col min="6" max="6" width="15.42578125" bestFit="1" customWidth="1"/>
    <col min="7" max="7" width="15.5703125" customWidth="1"/>
  </cols>
  <sheetData>
    <row r="1" spans="1:7" ht="15.75" x14ac:dyDescent="0.25">
      <c r="A1" s="1172" t="str">
        <f>'CPCA-I-01'!A1:G1</f>
        <v>Universidad Tecnológica de Guaymas</v>
      </c>
      <c r="B1" s="1172"/>
      <c r="C1" s="1172"/>
      <c r="D1" s="1172"/>
      <c r="E1" s="1172"/>
      <c r="F1" s="1172"/>
      <c r="G1" s="1172"/>
    </row>
    <row r="2" spans="1:7" ht="14.25" customHeight="1" x14ac:dyDescent="0.25">
      <c r="A2" s="1170" t="s">
        <v>83</v>
      </c>
      <c r="B2" s="1170"/>
      <c r="C2" s="1170"/>
      <c r="D2" s="1170"/>
      <c r="E2" s="1170"/>
      <c r="F2" s="1170"/>
      <c r="G2" s="1170"/>
    </row>
    <row r="3" spans="1:7" ht="12.75" customHeight="1" x14ac:dyDescent="0.25">
      <c r="A3" s="1173" t="s">
        <v>2182</v>
      </c>
      <c r="B3" s="1173"/>
      <c r="C3" s="1173"/>
      <c r="D3" s="1173"/>
      <c r="E3" s="1173"/>
      <c r="F3" s="1173"/>
      <c r="G3" s="1173"/>
    </row>
    <row r="4" spans="1:7" ht="12" customHeight="1" thickBot="1" x14ac:dyDescent="0.3">
      <c r="A4" s="1174" t="s">
        <v>84</v>
      </c>
      <c r="B4" s="1174"/>
      <c r="C4" s="1174"/>
      <c r="D4" s="1174"/>
      <c r="E4" s="1174"/>
      <c r="F4" s="1174"/>
      <c r="G4" s="1174"/>
    </row>
    <row r="5" spans="1:7" ht="26.25" thickBot="1" x14ac:dyDescent="0.3">
      <c r="A5" s="680" t="s">
        <v>85</v>
      </c>
      <c r="B5" s="835">
        <v>2020</v>
      </c>
      <c r="C5" s="835" t="s">
        <v>1039</v>
      </c>
      <c r="D5" s="681"/>
      <c r="E5" s="682" t="s">
        <v>85</v>
      </c>
      <c r="F5" s="835">
        <v>2020</v>
      </c>
      <c r="G5" s="835" t="s">
        <v>1039</v>
      </c>
    </row>
    <row r="6" spans="1:7" ht="15.75" customHeight="1" x14ac:dyDescent="0.25">
      <c r="A6" s="603" t="s">
        <v>23</v>
      </c>
      <c r="B6" s="686"/>
      <c r="C6" s="686"/>
      <c r="D6" s="687"/>
      <c r="E6" s="686" t="s">
        <v>24</v>
      </c>
      <c r="F6" s="686"/>
      <c r="G6" s="686"/>
    </row>
    <row r="7" spans="1:7" ht="10.5" customHeight="1" x14ac:dyDescent="0.25">
      <c r="A7" s="603" t="s">
        <v>25</v>
      </c>
      <c r="B7" s="688"/>
      <c r="C7" s="688"/>
      <c r="D7" s="687"/>
      <c r="E7" s="686" t="s">
        <v>26</v>
      </c>
      <c r="F7" s="688"/>
      <c r="G7" s="688"/>
    </row>
    <row r="8" spans="1:7" s="651" customFormat="1" ht="25.5" x14ac:dyDescent="0.25">
      <c r="A8" s="603" t="s">
        <v>86</v>
      </c>
      <c r="B8" s="659">
        <f>SUM(B9:B15)</f>
        <v>3750776.91</v>
      </c>
      <c r="C8" s="659">
        <f>SUM(C9:C15)</f>
        <v>5045780.2300000004</v>
      </c>
      <c r="D8" s="689"/>
      <c r="E8" s="686" t="s">
        <v>87</v>
      </c>
      <c r="F8" s="659">
        <f>SUM(F9:F17)</f>
        <v>1670727.1700000002</v>
      </c>
      <c r="G8" s="659">
        <f>SUM(G9:G17)</f>
        <v>550081.63</v>
      </c>
    </row>
    <row r="9" spans="1:7" x14ac:dyDescent="0.25">
      <c r="A9" s="690" t="s">
        <v>88</v>
      </c>
      <c r="B9" s="691">
        <v>0</v>
      </c>
      <c r="C9" s="691">
        <v>0</v>
      </c>
      <c r="D9" s="687"/>
      <c r="E9" s="688" t="s">
        <v>89</v>
      </c>
      <c r="F9" s="691">
        <v>1585014.56</v>
      </c>
      <c r="G9" s="691">
        <v>533684.47</v>
      </c>
    </row>
    <row r="10" spans="1:7" x14ac:dyDescent="0.25">
      <c r="A10" s="690" t="s">
        <v>90</v>
      </c>
      <c r="B10" s="691">
        <v>3750776.91</v>
      </c>
      <c r="C10" s="691">
        <v>5045780.2300000004</v>
      </c>
      <c r="D10" s="687"/>
      <c r="E10" s="688" t="s">
        <v>91</v>
      </c>
      <c r="F10" s="691">
        <v>0</v>
      </c>
      <c r="G10" s="691">
        <v>0</v>
      </c>
    </row>
    <row r="11" spans="1:7" x14ac:dyDescent="0.25">
      <c r="A11" s="690" t="s">
        <v>92</v>
      </c>
      <c r="B11" s="691">
        <v>0</v>
      </c>
      <c r="C11" s="691">
        <v>0</v>
      </c>
      <c r="D11" s="687"/>
      <c r="E11" s="688" t="s">
        <v>93</v>
      </c>
      <c r="F11" s="691">
        <v>0</v>
      </c>
      <c r="G11" s="691">
        <v>0</v>
      </c>
    </row>
    <row r="12" spans="1:7" x14ac:dyDescent="0.25">
      <c r="A12" s="690" t="s">
        <v>94</v>
      </c>
      <c r="B12" s="691">
        <v>0</v>
      </c>
      <c r="C12" s="691">
        <v>0</v>
      </c>
      <c r="D12" s="687"/>
      <c r="E12" s="688" t="s">
        <v>95</v>
      </c>
      <c r="F12" s="691">
        <v>0</v>
      </c>
      <c r="G12" s="691">
        <v>0</v>
      </c>
    </row>
    <row r="13" spans="1:7" x14ac:dyDescent="0.25">
      <c r="A13" s="690" t="s">
        <v>96</v>
      </c>
      <c r="B13" s="691">
        <v>0</v>
      </c>
      <c r="C13" s="691">
        <v>0</v>
      </c>
      <c r="D13" s="687"/>
      <c r="E13" s="688" t="s">
        <v>97</v>
      </c>
      <c r="F13" s="691">
        <v>0</v>
      </c>
      <c r="G13" s="691">
        <v>0</v>
      </c>
    </row>
    <row r="14" spans="1:7" ht="25.5" x14ac:dyDescent="0.25">
      <c r="A14" s="690" t="s">
        <v>98</v>
      </c>
      <c r="B14" s="691">
        <v>0</v>
      </c>
      <c r="C14" s="691">
        <v>0</v>
      </c>
      <c r="D14" s="687"/>
      <c r="E14" s="688" t="s">
        <v>99</v>
      </c>
      <c r="F14" s="691">
        <v>0</v>
      </c>
      <c r="G14" s="691">
        <v>0</v>
      </c>
    </row>
    <row r="15" spans="1:7" x14ac:dyDescent="0.25">
      <c r="A15" s="690" t="s">
        <v>100</v>
      </c>
      <c r="B15" s="691">
        <v>0</v>
      </c>
      <c r="C15" s="691">
        <v>0</v>
      </c>
      <c r="D15" s="687"/>
      <c r="E15" s="688" t="s">
        <v>101</v>
      </c>
      <c r="F15" s="691">
        <v>0</v>
      </c>
      <c r="G15" s="691">
        <v>0</v>
      </c>
    </row>
    <row r="16" spans="1:7" ht="25.5" x14ac:dyDescent="0.25">
      <c r="A16" s="612" t="s">
        <v>102</v>
      </c>
      <c r="B16" s="659">
        <f>SUM(B17:B23)</f>
        <v>739706.81</v>
      </c>
      <c r="C16" s="659">
        <f>SUM(C17:C23)</f>
        <v>2724.2</v>
      </c>
      <c r="D16" s="687"/>
      <c r="E16" s="688" t="s">
        <v>103</v>
      </c>
      <c r="F16" s="691">
        <v>85712.61</v>
      </c>
      <c r="G16" s="691">
        <v>16397.16</v>
      </c>
    </row>
    <row r="17" spans="1:7" x14ac:dyDescent="0.25">
      <c r="A17" s="692" t="s">
        <v>104</v>
      </c>
      <c r="B17" s="691">
        <v>0</v>
      </c>
      <c r="C17" s="691">
        <v>0</v>
      </c>
      <c r="D17" s="687"/>
      <c r="E17" s="688" t="s">
        <v>105</v>
      </c>
      <c r="F17" s="691">
        <v>0</v>
      </c>
      <c r="G17" s="691">
        <v>0</v>
      </c>
    </row>
    <row r="18" spans="1:7" ht="19.5" customHeight="1" x14ac:dyDescent="0.25">
      <c r="A18" s="692" t="s">
        <v>106</v>
      </c>
      <c r="B18" s="691">
        <v>0</v>
      </c>
      <c r="C18" s="691">
        <v>0</v>
      </c>
      <c r="D18" s="687"/>
      <c r="E18" s="686" t="s">
        <v>107</v>
      </c>
      <c r="F18" s="659">
        <f>SUM(F19:F21)</f>
        <v>0</v>
      </c>
      <c r="G18" s="659">
        <f>SUM(G19:G21)</f>
        <v>0</v>
      </c>
    </row>
    <row r="19" spans="1:7" ht="15.75" customHeight="1" x14ac:dyDescent="0.25">
      <c r="A19" s="692" t="s">
        <v>108</v>
      </c>
      <c r="B19" s="691">
        <v>739706.81</v>
      </c>
      <c r="C19" s="691">
        <v>2724.2</v>
      </c>
      <c r="D19" s="687"/>
      <c r="E19" s="688" t="s">
        <v>109</v>
      </c>
      <c r="F19" s="691">
        <v>0</v>
      </c>
      <c r="G19" s="691">
        <v>0</v>
      </c>
    </row>
    <row r="20" spans="1:7" ht="25.5" x14ac:dyDescent="0.25">
      <c r="A20" s="692" t="s">
        <v>110</v>
      </c>
      <c r="B20" s="691">
        <v>0</v>
      </c>
      <c r="C20" s="691">
        <v>0</v>
      </c>
      <c r="D20" s="687"/>
      <c r="E20" s="688" t="s">
        <v>111</v>
      </c>
      <c r="F20" s="691">
        <v>0</v>
      </c>
      <c r="G20" s="691">
        <v>0</v>
      </c>
    </row>
    <row r="21" spans="1:7" ht="14.25" customHeight="1" x14ac:dyDescent="0.25">
      <c r="A21" s="692" t="s">
        <v>112</v>
      </c>
      <c r="B21" s="691">
        <v>0</v>
      </c>
      <c r="C21" s="691">
        <v>0</v>
      </c>
      <c r="D21" s="687"/>
      <c r="E21" s="688" t="s">
        <v>113</v>
      </c>
      <c r="F21" s="691">
        <v>0</v>
      </c>
      <c r="G21" s="691">
        <v>0</v>
      </c>
    </row>
    <row r="22" spans="1:7" ht="25.5" x14ac:dyDescent="0.25">
      <c r="A22" s="692" t="s">
        <v>114</v>
      </c>
      <c r="B22" s="691">
        <v>0</v>
      </c>
      <c r="C22" s="691">
        <v>0</v>
      </c>
      <c r="D22" s="687"/>
      <c r="E22" s="686" t="s">
        <v>115</v>
      </c>
      <c r="F22" s="659">
        <f>SUM(F23:F24)</f>
        <v>0</v>
      </c>
      <c r="G22" s="659">
        <f>SUM(G23:G24)</f>
        <v>0</v>
      </c>
    </row>
    <row r="23" spans="1:7" ht="25.5" x14ac:dyDescent="0.25">
      <c r="A23" s="692" t="s">
        <v>116</v>
      </c>
      <c r="B23" s="691">
        <v>0</v>
      </c>
      <c r="C23" s="691">
        <v>0</v>
      </c>
      <c r="D23" s="687"/>
      <c r="E23" s="688" t="s">
        <v>117</v>
      </c>
      <c r="F23" s="691">
        <v>0</v>
      </c>
      <c r="G23" s="691">
        <v>0</v>
      </c>
    </row>
    <row r="24" spans="1:7" ht="25.5" x14ac:dyDescent="0.25">
      <c r="A24" s="603" t="s">
        <v>118</v>
      </c>
      <c r="B24" s="659">
        <f>SUM(B25:B29)</f>
        <v>0</v>
      </c>
      <c r="C24" s="659">
        <f>SUM(C25:C29)</f>
        <v>0</v>
      </c>
      <c r="D24" s="687"/>
      <c r="E24" s="688" t="s">
        <v>119</v>
      </c>
      <c r="F24" s="691">
        <v>0</v>
      </c>
      <c r="G24" s="691">
        <v>0</v>
      </c>
    </row>
    <row r="25" spans="1:7" ht="25.5" x14ac:dyDescent="0.25">
      <c r="A25" s="692" t="s">
        <v>120</v>
      </c>
      <c r="B25" s="691">
        <v>0</v>
      </c>
      <c r="C25" s="691">
        <v>0</v>
      </c>
      <c r="D25" s="687"/>
      <c r="E25" s="688" t="s">
        <v>121</v>
      </c>
      <c r="F25" s="691">
        <v>0</v>
      </c>
      <c r="G25" s="691">
        <v>0</v>
      </c>
    </row>
    <row r="26" spans="1:7" ht="25.5" x14ac:dyDescent="0.25">
      <c r="A26" s="692" t="s">
        <v>122</v>
      </c>
      <c r="B26" s="691">
        <v>0</v>
      </c>
      <c r="C26" s="691">
        <v>0</v>
      </c>
      <c r="D26" s="687"/>
      <c r="E26" s="686" t="s">
        <v>123</v>
      </c>
      <c r="F26" s="659">
        <f>SUM(F27:F29)</f>
        <v>0</v>
      </c>
      <c r="G26" s="659">
        <f>SUM(G27:G29)</f>
        <v>0</v>
      </c>
    </row>
    <row r="27" spans="1:7" ht="25.5" x14ac:dyDescent="0.25">
      <c r="A27" s="692" t="s">
        <v>124</v>
      </c>
      <c r="B27" s="691">
        <v>0</v>
      </c>
      <c r="C27" s="691">
        <v>0</v>
      </c>
      <c r="D27" s="687"/>
      <c r="E27" s="688" t="s">
        <v>125</v>
      </c>
      <c r="F27" s="691">
        <v>0</v>
      </c>
      <c r="G27" s="691">
        <v>0</v>
      </c>
    </row>
    <row r="28" spans="1:7" ht="17.25" customHeight="1" x14ac:dyDescent="0.25">
      <c r="A28" s="692" t="s">
        <v>126</v>
      </c>
      <c r="B28" s="691">
        <v>0</v>
      </c>
      <c r="C28" s="691">
        <v>0</v>
      </c>
      <c r="D28" s="687"/>
      <c r="E28" s="688" t="s">
        <v>127</v>
      </c>
      <c r="F28" s="691">
        <v>0</v>
      </c>
      <c r="G28" s="691">
        <v>0</v>
      </c>
    </row>
    <row r="29" spans="1:7" x14ac:dyDescent="0.25">
      <c r="A29" s="692" t="s">
        <v>128</v>
      </c>
      <c r="B29" s="691">
        <v>0</v>
      </c>
      <c r="C29" s="691">
        <v>0</v>
      </c>
      <c r="D29" s="687"/>
      <c r="E29" s="688" t="s">
        <v>129</v>
      </c>
      <c r="F29" s="691">
        <v>0</v>
      </c>
      <c r="G29" s="691">
        <v>0</v>
      </c>
    </row>
    <row r="30" spans="1:7" ht="25.5" x14ac:dyDescent="0.25">
      <c r="A30" s="603" t="s">
        <v>130</v>
      </c>
      <c r="B30" s="659">
        <f>SUM(B31:B35)</f>
        <v>0</v>
      </c>
      <c r="C30" s="659">
        <f>SUM(C31:C35)</f>
        <v>0</v>
      </c>
      <c r="D30" s="687"/>
      <c r="E30" s="686" t="s">
        <v>131</v>
      </c>
      <c r="F30" s="659">
        <f>SUM(F31:F36)</f>
        <v>0</v>
      </c>
      <c r="G30" s="659">
        <f>SUM(G31:G36)</f>
        <v>0</v>
      </c>
    </row>
    <row r="31" spans="1:7" ht="12.75" customHeight="1" x14ac:dyDescent="0.25">
      <c r="A31" s="692" t="s">
        <v>132</v>
      </c>
      <c r="B31" s="691">
        <v>0</v>
      </c>
      <c r="C31" s="691">
        <v>0</v>
      </c>
      <c r="D31" s="687"/>
      <c r="E31" s="688" t="s">
        <v>133</v>
      </c>
      <c r="F31" s="691">
        <v>0</v>
      </c>
      <c r="G31" s="691">
        <v>0</v>
      </c>
    </row>
    <row r="32" spans="1:7" ht="12.75" customHeight="1" x14ac:dyDescent="0.25">
      <c r="A32" s="692" t="s">
        <v>134</v>
      </c>
      <c r="B32" s="691">
        <v>0</v>
      </c>
      <c r="C32" s="691">
        <v>0</v>
      </c>
      <c r="D32" s="687"/>
      <c r="E32" s="688" t="s">
        <v>135</v>
      </c>
      <c r="F32" s="691">
        <v>0</v>
      </c>
      <c r="G32" s="691">
        <v>0</v>
      </c>
    </row>
    <row r="33" spans="1:7" ht="12.75" customHeight="1" x14ac:dyDescent="0.25">
      <c r="A33" s="692" t="s">
        <v>136</v>
      </c>
      <c r="B33" s="691">
        <v>0</v>
      </c>
      <c r="C33" s="691">
        <v>0</v>
      </c>
      <c r="D33" s="687"/>
      <c r="E33" s="688" t="s">
        <v>137</v>
      </c>
      <c r="F33" s="691">
        <v>0</v>
      </c>
      <c r="G33" s="691">
        <v>0</v>
      </c>
    </row>
    <row r="34" spans="1:7" ht="25.5" x14ac:dyDescent="0.25">
      <c r="A34" s="692" t="s">
        <v>138</v>
      </c>
      <c r="B34" s="691">
        <v>0</v>
      </c>
      <c r="C34" s="691">
        <v>0</v>
      </c>
      <c r="D34" s="695"/>
      <c r="E34" s="688" t="s">
        <v>139</v>
      </c>
      <c r="F34" s="691">
        <v>0</v>
      </c>
      <c r="G34" s="691">
        <v>0</v>
      </c>
    </row>
    <row r="35" spans="1:7" ht="25.5" x14ac:dyDescent="0.25">
      <c r="A35" s="692" t="s">
        <v>140</v>
      </c>
      <c r="B35" s="691">
        <v>0</v>
      </c>
      <c r="C35" s="691">
        <v>0</v>
      </c>
      <c r="D35" s="687"/>
      <c r="E35" s="688" t="s">
        <v>141</v>
      </c>
      <c r="F35" s="691">
        <v>0</v>
      </c>
      <c r="G35" s="691">
        <v>0</v>
      </c>
    </row>
    <row r="36" spans="1:7" ht="16.5" customHeight="1" thickBot="1" x14ac:dyDescent="0.3">
      <c r="A36" s="614" t="s">
        <v>142</v>
      </c>
      <c r="B36" s="694">
        <v>0</v>
      </c>
      <c r="C36" s="694">
        <v>0</v>
      </c>
      <c r="D36" s="684"/>
      <c r="E36" s="685" t="s">
        <v>143</v>
      </c>
      <c r="F36" s="694">
        <v>0</v>
      </c>
      <c r="G36" s="694">
        <v>0</v>
      </c>
    </row>
    <row r="37" spans="1:7" ht="25.5" x14ac:dyDescent="0.25">
      <c r="A37" s="710" t="s">
        <v>144</v>
      </c>
      <c r="B37" s="711">
        <f>SUM(B38:B39)</f>
        <v>0</v>
      </c>
      <c r="C37" s="711">
        <f>SUM(C38:C39)</f>
        <v>0</v>
      </c>
      <c r="D37" s="712"/>
      <c r="E37" s="713" t="s">
        <v>145</v>
      </c>
      <c r="F37" s="711">
        <f>SUM(F38:F40)</f>
        <v>0</v>
      </c>
      <c r="G37" s="711">
        <f>SUM(G38:G40)</f>
        <v>0</v>
      </c>
    </row>
    <row r="38" spans="1:7" ht="25.5" x14ac:dyDescent="0.25">
      <c r="A38" s="692" t="s">
        <v>146</v>
      </c>
      <c r="B38" s="691">
        <v>0</v>
      </c>
      <c r="C38" s="691">
        <v>0</v>
      </c>
      <c r="D38" s="695"/>
      <c r="E38" s="688" t="s">
        <v>147</v>
      </c>
      <c r="F38" s="691">
        <v>0</v>
      </c>
      <c r="G38" s="691">
        <v>0</v>
      </c>
    </row>
    <row r="39" spans="1:7" x14ac:dyDescent="0.25">
      <c r="A39" s="692" t="s">
        <v>148</v>
      </c>
      <c r="B39" s="691">
        <v>0</v>
      </c>
      <c r="C39" s="691">
        <v>0</v>
      </c>
      <c r="D39" s="687"/>
      <c r="E39" s="688" t="s">
        <v>149</v>
      </c>
      <c r="F39" s="691">
        <v>0</v>
      </c>
      <c r="G39" s="691">
        <v>0</v>
      </c>
    </row>
    <row r="40" spans="1:7" ht="12" customHeight="1" x14ac:dyDescent="0.25">
      <c r="A40" s="603" t="s">
        <v>150</v>
      </c>
      <c r="B40" s="659">
        <f>SUM(B41:B44)</f>
        <v>0</v>
      </c>
      <c r="C40" s="659">
        <f>SUM(C41:C44)</f>
        <v>0</v>
      </c>
      <c r="D40" s="687"/>
      <c r="E40" s="688" t="s">
        <v>151</v>
      </c>
      <c r="F40" s="691">
        <v>0</v>
      </c>
      <c r="G40" s="691">
        <v>0</v>
      </c>
    </row>
    <row r="41" spans="1:7" ht="12" customHeight="1" x14ac:dyDescent="0.25">
      <c r="A41" s="692" t="s">
        <v>152</v>
      </c>
      <c r="B41" s="691">
        <v>0</v>
      </c>
      <c r="C41" s="691">
        <v>0</v>
      </c>
      <c r="D41" s="687"/>
      <c r="E41" s="686" t="s">
        <v>153</v>
      </c>
      <c r="F41" s="671">
        <f>SUM(F42:F44)</f>
        <v>0</v>
      </c>
      <c r="G41" s="671">
        <f>SUM(G42:G44)</f>
        <v>0</v>
      </c>
    </row>
    <row r="42" spans="1:7" ht="12" customHeight="1" x14ac:dyDescent="0.25">
      <c r="A42" s="692" t="s">
        <v>154</v>
      </c>
      <c r="B42" s="691">
        <v>0</v>
      </c>
      <c r="C42" s="691">
        <v>0</v>
      </c>
      <c r="D42" s="687"/>
      <c r="E42" s="688" t="s">
        <v>155</v>
      </c>
      <c r="F42" s="691">
        <v>0</v>
      </c>
      <c r="G42" s="691">
        <v>0</v>
      </c>
    </row>
    <row r="43" spans="1:7" ht="25.5" x14ac:dyDescent="0.25">
      <c r="A43" s="692" t="s">
        <v>156</v>
      </c>
      <c r="B43" s="691">
        <v>0</v>
      </c>
      <c r="C43" s="691">
        <v>0</v>
      </c>
      <c r="D43" s="687"/>
      <c r="E43" s="688" t="s">
        <v>157</v>
      </c>
      <c r="F43" s="691">
        <v>0</v>
      </c>
      <c r="G43" s="691">
        <v>0</v>
      </c>
    </row>
    <row r="44" spans="1:7" ht="13.5" customHeight="1" x14ac:dyDescent="0.25">
      <c r="A44" s="692" t="s">
        <v>158</v>
      </c>
      <c r="B44" s="691">
        <v>0</v>
      </c>
      <c r="C44" s="691">
        <v>0</v>
      </c>
      <c r="D44" s="687"/>
      <c r="E44" s="688" t="s">
        <v>159</v>
      </c>
      <c r="F44" s="691">
        <v>0</v>
      </c>
      <c r="G44" s="691">
        <v>0</v>
      </c>
    </row>
    <row r="45" spans="1:7" ht="24" customHeight="1" x14ac:dyDescent="0.25">
      <c r="A45" s="603" t="s">
        <v>160</v>
      </c>
      <c r="B45" s="659">
        <f>+B40+B36+B37+B30+B24+B16+B8</f>
        <v>4490483.7200000007</v>
      </c>
      <c r="C45" s="659">
        <f>+C40+C36+C37+C30+C24+C16+C8</f>
        <v>5048504.4300000006</v>
      </c>
      <c r="D45" s="687"/>
      <c r="E45" s="686" t="s">
        <v>161</v>
      </c>
      <c r="F45" s="659">
        <f>+F41+F37+F30+F26+F25+F22+F18+F8</f>
        <v>1670727.1700000002</v>
      </c>
      <c r="G45" s="659">
        <f>+G41+G37+G30+G26+G25+G22+G18+G8</f>
        <v>550081.63</v>
      </c>
    </row>
    <row r="46" spans="1:7" x14ac:dyDescent="0.25">
      <c r="A46" s="603" t="s">
        <v>44</v>
      </c>
      <c r="B46" s="693"/>
      <c r="C46" s="693"/>
      <c r="D46" s="695"/>
      <c r="E46" s="686" t="s">
        <v>45</v>
      </c>
      <c r="F46" s="693"/>
      <c r="G46" s="693"/>
    </row>
    <row r="47" spans="1:7" ht="12.75" customHeight="1" x14ac:dyDescent="0.25">
      <c r="A47" s="692" t="s">
        <v>162</v>
      </c>
      <c r="B47" s="691">
        <v>0</v>
      </c>
      <c r="C47" s="691">
        <v>0</v>
      </c>
      <c r="D47" s="687"/>
      <c r="E47" s="688" t="s">
        <v>163</v>
      </c>
      <c r="F47" s="691">
        <v>0</v>
      </c>
      <c r="G47" s="691">
        <v>0</v>
      </c>
    </row>
    <row r="48" spans="1:7" ht="12.75" customHeight="1" x14ac:dyDescent="0.25">
      <c r="A48" s="692" t="s">
        <v>164</v>
      </c>
      <c r="B48" s="691">
        <v>0</v>
      </c>
      <c r="C48" s="691">
        <v>0</v>
      </c>
      <c r="D48" s="687"/>
      <c r="E48" s="688" t="s">
        <v>165</v>
      </c>
      <c r="F48" s="691">
        <v>0</v>
      </c>
      <c r="G48" s="691">
        <v>0</v>
      </c>
    </row>
    <row r="49" spans="1:8" ht="15.75" customHeight="1" x14ac:dyDescent="0.25">
      <c r="A49" s="692" t="s">
        <v>166</v>
      </c>
      <c r="B49" s="691">
        <v>56994464.390000001</v>
      </c>
      <c r="C49" s="691">
        <v>56994464.390000001</v>
      </c>
      <c r="D49" s="687"/>
      <c r="E49" s="688" t="s">
        <v>167</v>
      </c>
      <c r="F49" s="691">
        <v>0</v>
      </c>
      <c r="G49" s="691">
        <v>0</v>
      </c>
    </row>
    <row r="50" spans="1:8" ht="12" customHeight="1" x14ac:dyDescent="0.25">
      <c r="A50" s="692" t="s">
        <v>168</v>
      </c>
      <c r="B50" s="691">
        <v>32956537.649999999</v>
      </c>
      <c r="C50" s="691">
        <v>31370383.530000001</v>
      </c>
      <c r="D50" s="687"/>
      <c r="E50" s="688" t="s">
        <v>169</v>
      </c>
      <c r="F50" s="691">
        <v>0</v>
      </c>
      <c r="G50" s="691">
        <v>0</v>
      </c>
    </row>
    <row r="51" spans="1:8" ht="25.5" x14ac:dyDescent="0.25">
      <c r="A51" s="692" t="s">
        <v>170</v>
      </c>
      <c r="B51" s="691">
        <v>3797251.38</v>
      </c>
      <c r="C51" s="691">
        <v>2795528.8</v>
      </c>
      <c r="D51" s="687"/>
      <c r="E51" s="688" t="s">
        <v>171</v>
      </c>
      <c r="F51" s="691">
        <v>0</v>
      </c>
      <c r="G51" s="691">
        <v>0</v>
      </c>
    </row>
    <row r="52" spans="1:8" x14ac:dyDescent="0.25">
      <c r="A52" s="692" t="s">
        <v>172</v>
      </c>
      <c r="B52" s="691">
        <v>-21565990.800000001</v>
      </c>
      <c r="C52" s="691">
        <v>-16011273.6</v>
      </c>
      <c r="D52" s="689"/>
      <c r="E52" s="688" t="s">
        <v>173</v>
      </c>
      <c r="F52" s="691">
        <v>0</v>
      </c>
      <c r="G52" s="691">
        <v>0</v>
      </c>
    </row>
    <row r="53" spans="1:8" ht="11.25" customHeight="1" x14ac:dyDescent="0.25">
      <c r="A53" s="692" t="s">
        <v>174</v>
      </c>
      <c r="B53" s="691">
        <v>0</v>
      </c>
      <c r="C53" s="691">
        <v>0</v>
      </c>
      <c r="D53" s="689"/>
      <c r="E53" s="686"/>
      <c r="F53" s="693"/>
      <c r="G53" s="693"/>
    </row>
    <row r="54" spans="1:8" ht="19.5" customHeight="1" x14ac:dyDescent="0.25">
      <c r="A54" s="692" t="s">
        <v>175</v>
      </c>
      <c r="B54" s="691">
        <v>0</v>
      </c>
      <c r="C54" s="691">
        <v>0</v>
      </c>
      <c r="D54" s="689"/>
      <c r="E54" s="686" t="s">
        <v>176</v>
      </c>
      <c r="F54" s="659">
        <f>SUM(F46:F52)</f>
        <v>0</v>
      </c>
      <c r="G54" s="659">
        <f>SUM(G46:G52)</f>
        <v>0</v>
      </c>
    </row>
    <row r="55" spans="1:8" ht="13.5" customHeight="1" x14ac:dyDescent="0.25">
      <c r="A55" s="692" t="s">
        <v>177</v>
      </c>
      <c r="B55" s="691">
        <v>0</v>
      </c>
      <c r="C55" s="691">
        <v>0</v>
      </c>
      <c r="D55" s="687"/>
      <c r="E55" s="605"/>
      <c r="F55" s="693"/>
      <c r="G55" s="693"/>
    </row>
    <row r="56" spans="1:8" ht="25.5" x14ac:dyDescent="0.25">
      <c r="A56" s="603" t="s">
        <v>178</v>
      </c>
      <c r="B56" s="659">
        <f>SUM(B47:B55)</f>
        <v>72182262.61999999</v>
      </c>
      <c r="C56" s="659">
        <f>SUM(C47:C55)</f>
        <v>75149103.120000005</v>
      </c>
      <c r="D56" s="687"/>
      <c r="E56" s="686" t="s">
        <v>179</v>
      </c>
      <c r="F56" s="659">
        <f>+F45+F54</f>
        <v>1670727.1700000002</v>
      </c>
      <c r="G56" s="659">
        <f>+G45+G54</f>
        <v>550081.63</v>
      </c>
    </row>
    <row r="57" spans="1:8" ht="14.25" customHeight="1" x14ac:dyDescent="0.25">
      <c r="A57" s="692"/>
      <c r="B57" s="693"/>
      <c r="C57" s="693"/>
      <c r="D57" s="689"/>
      <c r="E57" s="686" t="s">
        <v>180</v>
      </c>
      <c r="F57" s="693"/>
      <c r="G57" s="693"/>
    </row>
    <row r="58" spans="1:8" ht="15" customHeight="1" x14ac:dyDescent="0.25">
      <c r="A58" s="603" t="s">
        <v>181</v>
      </c>
      <c r="B58" s="659">
        <f>+B45+B56</f>
        <v>76672746.339999989</v>
      </c>
      <c r="C58" s="659">
        <f>+C45+C56</f>
        <v>80197607.550000012</v>
      </c>
      <c r="D58" s="687"/>
      <c r="E58" s="686" t="s">
        <v>182</v>
      </c>
      <c r="F58" s="659">
        <f>SUM(F59:F61)</f>
        <v>83403546.079999998</v>
      </c>
      <c r="G58" s="659">
        <f>SUM(G59:G61)</f>
        <v>83403546.079999998</v>
      </c>
      <c r="H58" s="418" t="str">
        <f>IF(C58&lt;&gt;'CPCA-I-01'!C31,"ERROR!!!!! ELTOTAL DE ACTIVO, NO CONCUERDA CON LO REPORTADO EN EL ESTADO DE SITUACION FINANCIERA","")</f>
        <v/>
      </c>
    </row>
    <row r="59" spans="1:8" ht="12" customHeight="1" x14ac:dyDescent="0.25">
      <c r="A59" s="692"/>
      <c r="B59" s="696"/>
      <c r="C59" s="696"/>
      <c r="D59" s="687"/>
      <c r="E59" s="688" t="s">
        <v>183</v>
      </c>
      <c r="F59" s="691">
        <v>0</v>
      </c>
      <c r="G59" s="691">
        <v>0</v>
      </c>
      <c r="H59" s="418" t="str">
        <f>IF(B58&lt;&gt;'CPCA-I-01'!B31,"ERROR!!!!! ELTOTAL DE ACTIVO, NO CONCUERDA CON LO REPORTADO EN EL ESTADO DE SITUACION FINANCIERA","")</f>
        <v/>
      </c>
    </row>
    <row r="60" spans="1:8" ht="11.25" customHeight="1" x14ac:dyDescent="0.25">
      <c r="A60" s="692"/>
      <c r="B60" s="696"/>
      <c r="C60" s="696"/>
      <c r="D60" s="687"/>
      <c r="E60" s="688" t="s">
        <v>184</v>
      </c>
      <c r="F60" s="691">
        <v>83403546.079999998</v>
      </c>
      <c r="G60" s="691">
        <v>83403546.079999998</v>
      </c>
    </row>
    <row r="61" spans="1:8" ht="10.5" customHeight="1" x14ac:dyDescent="0.25">
      <c r="A61" s="692"/>
      <c r="B61" s="696"/>
      <c r="C61" s="696"/>
      <c r="D61" s="687"/>
      <c r="E61" s="688" t="s">
        <v>185</v>
      </c>
      <c r="F61" s="691">
        <v>0</v>
      </c>
      <c r="G61" s="691">
        <v>0</v>
      </c>
    </row>
    <row r="62" spans="1:8" ht="25.5" x14ac:dyDescent="0.25">
      <c r="A62" s="692"/>
      <c r="B62" s="696"/>
      <c r="C62" s="696"/>
      <c r="D62" s="687"/>
      <c r="E62" s="686" t="s">
        <v>186</v>
      </c>
      <c r="F62" s="659">
        <f>SUM(F63:F67)</f>
        <v>-8401526.9100000001</v>
      </c>
      <c r="G62" s="659">
        <f>SUM(G63:G67)</f>
        <v>-3756020.16</v>
      </c>
    </row>
    <row r="63" spans="1:8" x14ac:dyDescent="0.25">
      <c r="A63" s="692"/>
      <c r="B63" s="696"/>
      <c r="C63" s="696"/>
      <c r="D63" s="687"/>
      <c r="E63" s="688" t="s">
        <v>187</v>
      </c>
      <c r="F63" s="691">
        <v>-1950787.67</v>
      </c>
      <c r="G63" s="691">
        <v>-1446435.72</v>
      </c>
    </row>
    <row r="64" spans="1:8" x14ac:dyDescent="0.25">
      <c r="A64" s="692"/>
      <c r="B64" s="696"/>
      <c r="C64" s="696"/>
      <c r="D64" s="687"/>
      <c r="E64" s="688" t="s">
        <v>188</v>
      </c>
      <c r="F64" s="691">
        <v>1041478.75</v>
      </c>
      <c r="G64" s="691">
        <v>2487914.4700000002</v>
      </c>
    </row>
    <row r="65" spans="1:8" ht="12.75" customHeight="1" x14ac:dyDescent="0.25">
      <c r="A65" s="692"/>
      <c r="B65" s="696"/>
      <c r="C65" s="696"/>
      <c r="D65" s="687"/>
      <c r="E65" s="688" t="s">
        <v>189</v>
      </c>
      <c r="F65" s="691">
        <v>0</v>
      </c>
      <c r="G65" s="691">
        <v>0</v>
      </c>
    </row>
    <row r="66" spans="1:8" ht="12" customHeight="1" x14ac:dyDescent="0.25">
      <c r="A66" s="692"/>
      <c r="B66" s="696"/>
      <c r="C66" s="696"/>
      <c r="D66" s="687"/>
      <c r="E66" s="688" t="s">
        <v>190</v>
      </c>
      <c r="F66" s="691">
        <v>0</v>
      </c>
      <c r="G66" s="691">
        <v>0</v>
      </c>
    </row>
    <row r="67" spans="1:8" ht="17.25" customHeight="1" x14ac:dyDescent="0.25">
      <c r="A67" s="692"/>
      <c r="B67" s="696"/>
      <c r="C67" s="696"/>
      <c r="D67" s="687"/>
      <c r="E67" s="688" t="s">
        <v>191</v>
      </c>
      <c r="F67" s="691">
        <v>-7492217.9900000002</v>
      </c>
      <c r="G67" s="691">
        <v>-4797498.91</v>
      </c>
    </row>
    <row r="68" spans="1:8" ht="25.5" x14ac:dyDescent="0.25">
      <c r="A68" s="692"/>
      <c r="B68" s="696"/>
      <c r="C68" s="696"/>
      <c r="D68" s="687"/>
      <c r="E68" s="686" t="s">
        <v>192</v>
      </c>
      <c r="F68" s="659">
        <f>SUM(F69:F70)</f>
        <v>0</v>
      </c>
      <c r="G68" s="659">
        <f>SUM(G69:G70)</f>
        <v>0</v>
      </c>
    </row>
    <row r="69" spans="1:8" x14ac:dyDescent="0.25">
      <c r="A69" s="692"/>
      <c r="B69" s="696"/>
      <c r="C69" s="696"/>
      <c r="D69" s="687"/>
      <c r="E69" s="688" t="s">
        <v>193</v>
      </c>
      <c r="F69" s="691">
        <v>0</v>
      </c>
      <c r="G69" s="691">
        <v>0</v>
      </c>
    </row>
    <row r="70" spans="1:8" ht="14.25" customHeight="1" x14ac:dyDescent="0.25">
      <c r="A70" s="692"/>
      <c r="B70" s="696"/>
      <c r="C70" s="696"/>
      <c r="D70" s="687"/>
      <c r="E70" s="688" t="s">
        <v>194</v>
      </c>
      <c r="F70" s="691">
        <v>0</v>
      </c>
      <c r="G70" s="691">
        <v>0</v>
      </c>
    </row>
    <row r="71" spans="1:8" ht="15" customHeight="1" x14ac:dyDescent="0.25">
      <c r="A71" s="692"/>
      <c r="B71" s="696"/>
      <c r="C71" s="696"/>
      <c r="D71" s="687"/>
      <c r="E71" s="686" t="s">
        <v>195</v>
      </c>
      <c r="F71" s="659">
        <f>+F58+F62+F68</f>
        <v>75002019.170000002</v>
      </c>
      <c r="G71" s="659">
        <f>+G58+G62+G68</f>
        <v>79647525.920000002</v>
      </c>
    </row>
    <row r="72" spans="1:8" ht="19.5" customHeight="1" thickBot="1" x14ac:dyDescent="0.3">
      <c r="A72" s="614"/>
      <c r="B72" s="683"/>
      <c r="C72" s="683"/>
      <c r="D72" s="684"/>
      <c r="E72" s="615" t="s">
        <v>196</v>
      </c>
      <c r="F72" s="745">
        <f>+F56+F71</f>
        <v>76672746.340000004</v>
      </c>
      <c r="G72" s="697">
        <f>+G56+G71</f>
        <v>80197607.549999997</v>
      </c>
      <c r="H72" s="418" t="str">
        <f>IF((G72-'CPCA-I-01'!G50)&gt;0.9,"ERROR!!!!! ELTOTAL DE DEL PATRIMONIO Y HACIENDA PUBLICA, NO CONCUERDA CON LO REPORTADO EN EL ESTADO DE SITUACION FINANCIERA","")</f>
        <v/>
      </c>
    </row>
    <row r="73" spans="1:8" x14ac:dyDescent="0.25">
      <c r="H73" t="str">
        <f>IF(F72&lt;&gt;'CPCA-I-01'!F50,"ERROR!!!!! ELTOTAL DE DEL PATRIMONIO Y HACIENDA PUBLICA, NO CONCUERDA CON LO REPORTADO EN EL ESTADO DE SITUACION FINANCIERA","")</f>
        <v/>
      </c>
    </row>
  </sheetData>
  <sheetProtection password="C115" sheet="1" scenarios="1" formatColumns="0" formatRows="0" insertHyperlinks="0"/>
  <mergeCells count="4">
    <mergeCell ref="A1:G1"/>
    <mergeCell ref="A2:G2"/>
    <mergeCell ref="A3:G3"/>
    <mergeCell ref="A4:G4"/>
  </mergeCells>
  <printOptions horizontalCentered="1"/>
  <pageMargins left="0.23622047244094491" right="0.23622047244094491" top="0.23622047244094491" bottom="0.23622047244094491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FF00"/>
    <pageSetUpPr fitToPage="1"/>
  </sheetPr>
  <dimension ref="A1:G70"/>
  <sheetViews>
    <sheetView view="pageBreakPreview" topLeftCell="A19" zoomScale="110" zoomScaleNormal="100" zoomScaleSheetLayoutView="110" workbookViewId="0">
      <selection activeCell="D35" sqref="D35"/>
    </sheetView>
  </sheetViews>
  <sheetFormatPr baseColWidth="10" defaultColWidth="11.28515625" defaultRowHeight="16.5" x14ac:dyDescent="0.3"/>
  <cols>
    <col min="1" max="1" width="1.7109375" style="106" customWidth="1"/>
    <col min="2" max="2" width="101.7109375" style="106" bestFit="1" customWidth="1"/>
    <col min="3" max="3" width="18.28515625" style="106" customWidth="1"/>
    <col min="4" max="4" width="18" style="434" customWidth="1"/>
    <col min="5" max="5" width="59.28515625" style="105" customWidth="1"/>
    <col min="6" max="6" width="22.7109375" style="105" customWidth="1"/>
    <col min="7" max="16384" width="11.28515625" style="105"/>
  </cols>
  <sheetData>
    <row r="1" spans="1:7" s="104" customFormat="1" ht="20.25" x14ac:dyDescent="0.3">
      <c r="A1" s="1172" t="str">
        <f>'CPCA-I-01'!A1</f>
        <v>Universidad Tecnológica de Guaymas</v>
      </c>
      <c r="B1" s="1172"/>
      <c r="C1" s="1172"/>
      <c r="D1" s="1172"/>
      <c r="E1" s="422"/>
      <c r="G1" s="52"/>
    </row>
    <row r="2" spans="1:7" ht="15.75" x14ac:dyDescent="0.25">
      <c r="A2" s="1170" t="s">
        <v>1</v>
      </c>
      <c r="B2" s="1170"/>
      <c r="C2" s="1170"/>
      <c r="D2" s="1170"/>
    </row>
    <row r="3" spans="1:7" x14ac:dyDescent="0.25">
      <c r="A3" s="1171" t="s">
        <v>2183</v>
      </c>
      <c r="B3" s="1171"/>
      <c r="C3" s="1171"/>
      <c r="D3" s="1171"/>
    </row>
    <row r="4" spans="1:7" s="106" customFormat="1" ht="17.25" thickBot="1" x14ac:dyDescent="0.35">
      <c r="A4" s="1175" t="s">
        <v>1022</v>
      </c>
      <c r="B4" s="1175"/>
      <c r="C4" s="52"/>
      <c r="D4" s="430"/>
    </row>
    <row r="5" spans="1:7" ht="27.75" customHeight="1" thickBot="1" x14ac:dyDescent="0.3">
      <c r="A5" s="1178"/>
      <c r="B5" s="1179"/>
      <c r="C5" s="837">
        <v>2020</v>
      </c>
      <c r="D5" s="837">
        <v>2019</v>
      </c>
    </row>
    <row r="6" spans="1:7" ht="17.25" thickTop="1" x14ac:dyDescent="0.25">
      <c r="A6" s="107" t="s">
        <v>197</v>
      </c>
      <c r="B6" s="108"/>
      <c r="C6" s="109"/>
      <c r="D6" s="588"/>
    </row>
    <row r="7" spans="1:7" x14ac:dyDescent="0.25">
      <c r="A7" s="110" t="s">
        <v>958</v>
      </c>
      <c r="B7" s="111"/>
      <c r="C7" s="533">
        <f>SUM(C8:C14)</f>
        <v>1587381.98</v>
      </c>
      <c r="D7" s="534">
        <f>SUM(D8:D14)</f>
        <v>2520293</v>
      </c>
    </row>
    <row r="8" spans="1:7" x14ac:dyDescent="0.25">
      <c r="A8" s="112"/>
      <c r="B8" s="113" t="s">
        <v>198</v>
      </c>
      <c r="C8" s="1074">
        <v>0</v>
      </c>
      <c r="D8" s="1075">
        <v>0</v>
      </c>
    </row>
    <row r="9" spans="1:7" x14ac:dyDescent="0.25">
      <c r="A9" s="112"/>
      <c r="B9" s="113" t="s">
        <v>199</v>
      </c>
      <c r="C9" s="1074">
        <v>0</v>
      </c>
      <c r="D9" s="1075">
        <v>0</v>
      </c>
    </row>
    <row r="10" spans="1:7" x14ac:dyDescent="0.25">
      <c r="A10" s="112"/>
      <c r="B10" s="113" t="s">
        <v>200</v>
      </c>
      <c r="C10" s="1074">
        <v>0</v>
      </c>
      <c r="D10" s="1075">
        <v>0</v>
      </c>
    </row>
    <row r="11" spans="1:7" x14ac:dyDescent="0.25">
      <c r="A11" s="112"/>
      <c r="B11" s="113" t="s">
        <v>201</v>
      </c>
      <c r="C11" s="1074">
        <v>0</v>
      </c>
      <c r="D11" s="1075">
        <v>0</v>
      </c>
    </row>
    <row r="12" spans="1:7" x14ac:dyDescent="0.25">
      <c r="A12" s="112"/>
      <c r="B12" s="113" t="s">
        <v>942</v>
      </c>
      <c r="C12" s="1074">
        <v>13601.98</v>
      </c>
      <c r="D12" s="1075">
        <v>0</v>
      </c>
    </row>
    <row r="13" spans="1:7" x14ac:dyDescent="0.25">
      <c r="A13" s="112"/>
      <c r="B13" s="113" t="s">
        <v>943</v>
      </c>
      <c r="C13" s="1074">
        <v>0</v>
      </c>
      <c r="D13" s="1075">
        <v>0</v>
      </c>
    </row>
    <row r="14" spans="1:7" x14ac:dyDescent="0.25">
      <c r="A14" s="112"/>
      <c r="B14" s="113" t="s">
        <v>959</v>
      </c>
      <c r="C14" s="1074">
        <v>1573780</v>
      </c>
      <c r="D14" s="1075">
        <v>2520293</v>
      </c>
    </row>
    <row r="15" spans="1:7" ht="33" customHeight="1" x14ac:dyDescent="0.25">
      <c r="A15" s="1176" t="s">
        <v>944</v>
      </c>
      <c r="B15" s="1177"/>
      <c r="C15" s="533">
        <f>SUM(C16:C17)</f>
        <v>28262262.699999999</v>
      </c>
      <c r="D15" s="534">
        <f>SUM(D16:D17)</f>
        <v>26672968.109999999</v>
      </c>
    </row>
    <row r="16" spans="1:7" x14ac:dyDescent="0.25">
      <c r="A16" s="112"/>
      <c r="B16" s="113" t="s">
        <v>961</v>
      </c>
      <c r="C16" s="1076">
        <v>0</v>
      </c>
      <c r="D16" s="1077">
        <v>0</v>
      </c>
    </row>
    <row r="17" spans="1:4" x14ac:dyDescent="0.25">
      <c r="A17" s="112"/>
      <c r="B17" s="113" t="s">
        <v>960</v>
      </c>
      <c r="C17" s="1076">
        <v>28262262.699999999</v>
      </c>
      <c r="D17" s="1077">
        <v>26672968.109999999</v>
      </c>
    </row>
    <row r="18" spans="1:4" x14ac:dyDescent="0.25">
      <c r="A18" s="110" t="s">
        <v>203</v>
      </c>
      <c r="B18" s="111"/>
      <c r="C18" s="533">
        <f>SUM(C19:C23)</f>
        <v>0</v>
      </c>
      <c r="D18" s="534">
        <f>SUM(D19:D23)</f>
        <v>3250810.45</v>
      </c>
    </row>
    <row r="19" spans="1:4" x14ac:dyDescent="0.25">
      <c r="A19" s="112"/>
      <c r="B19" s="113" t="s">
        <v>204</v>
      </c>
      <c r="C19" s="1078">
        <v>0</v>
      </c>
      <c r="D19" s="1079">
        <v>122545.45</v>
      </c>
    </row>
    <row r="20" spans="1:4" x14ac:dyDescent="0.25">
      <c r="A20" s="112"/>
      <c r="B20" s="113" t="s">
        <v>205</v>
      </c>
      <c r="C20" s="1078">
        <v>0</v>
      </c>
      <c r="D20" s="1079">
        <v>0</v>
      </c>
    </row>
    <row r="21" spans="1:4" x14ac:dyDescent="0.25">
      <c r="A21" s="112"/>
      <c r="B21" s="113" t="s">
        <v>206</v>
      </c>
      <c r="C21" s="1078">
        <v>0</v>
      </c>
      <c r="D21" s="1079">
        <v>0</v>
      </c>
    </row>
    <row r="22" spans="1:4" x14ac:dyDescent="0.25">
      <c r="A22" s="112"/>
      <c r="B22" s="113" t="s">
        <v>207</v>
      </c>
      <c r="C22" s="1078">
        <v>0</v>
      </c>
      <c r="D22" s="1079">
        <v>0</v>
      </c>
    </row>
    <row r="23" spans="1:4" x14ac:dyDescent="0.25">
      <c r="A23" s="112"/>
      <c r="B23" s="113" t="s">
        <v>208</v>
      </c>
      <c r="C23" s="1078">
        <v>0</v>
      </c>
      <c r="D23" s="1079">
        <v>3128265</v>
      </c>
    </row>
    <row r="24" spans="1:4" x14ac:dyDescent="0.25">
      <c r="A24" s="114" t="s">
        <v>209</v>
      </c>
      <c r="B24" s="115"/>
      <c r="C24" s="537">
        <f>C18+C15+C7</f>
        <v>29849644.68</v>
      </c>
      <c r="D24" s="538">
        <f>D18+D15+D7</f>
        <v>32444071.559999999</v>
      </c>
    </row>
    <row r="25" spans="1:4" x14ac:dyDescent="0.25">
      <c r="A25" s="112"/>
      <c r="B25" s="109"/>
      <c r="C25" s="535"/>
      <c r="D25" s="536"/>
    </row>
    <row r="26" spans="1:4" x14ac:dyDescent="0.25">
      <c r="A26" s="107" t="s">
        <v>210</v>
      </c>
      <c r="B26" s="108"/>
      <c r="C26" s="535"/>
      <c r="D26" s="536"/>
    </row>
    <row r="27" spans="1:4" x14ac:dyDescent="0.25">
      <c r="A27" s="110" t="s">
        <v>211</v>
      </c>
      <c r="B27" s="111"/>
      <c r="C27" s="533">
        <f>SUM(C28:C30)</f>
        <v>25733453.07</v>
      </c>
      <c r="D27" s="534">
        <f>SUM(D28:D30)</f>
        <v>24455648.280000001</v>
      </c>
    </row>
    <row r="28" spans="1:4" x14ac:dyDescent="0.25">
      <c r="A28" s="112"/>
      <c r="B28" s="113" t="s">
        <v>212</v>
      </c>
      <c r="C28" s="1080">
        <v>19030139.039999999</v>
      </c>
      <c r="D28" s="1081">
        <v>17476131.460000001</v>
      </c>
    </row>
    <row r="29" spans="1:4" x14ac:dyDescent="0.25">
      <c r="A29" s="112"/>
      <c r="B29" s="113" t="s">
        <v>213</v>
      </c>
      <c r="C29" s="1080">
        <v>1303853.3500000001</v>
      </c>
      <c r="D29" s="1081">
        <v>1352476.41</v>
      </c>
    </row>
    <row r="30" spans="1:4" x14ac:dyDescent="0.25">
      <c r="A30" s="112"/>
      <c r="B30" s="113" t="s">
        <v>214</v>
      </c>
      <c r="C30" s="1080">
        <v>5399460.6799999997</v>
      </c>
      <c r="D30" s="1081">
        <v>5627040.4100000001</v>
      </c>
    </row>
    <row r="31" spans="1:4" x14ac:dyDescent="0.25">
      <c r="A31" s="110" t="s">
        <v>425</v>
      </c>
      <c r="B31" s="111"/>
      <c r="C31" s="533">
        <f>SUM(C32:C40)</f>
        <v>393738.52</v>
      </c>
      <c r="D31" s="534">
        <f>SUM(D32:D40)</f>
        <v>344525.05</v>
      </c>
    </row>
    <row r="32" spans="1:4" x14ac:dyDescent="0.25">
      <c r="A32" s="112"/>
      <c r="B32" s="113" t="s">
        <v>215</v>
      </c>
      <c r="C32" s="1082">
        <v>0</v>
      </c>
      <c r="D32" s="1083">
        <v>0</v>
      </c>
    </row>
    <row r="33" spans="1:4" x14ac:dyDescent="0.25">
      <c r="A33" s="112"/>
      <c r="B33" s="113" t="s">
        <v>216</v>
      </c>
      <c r="C33" s="1082">
        <v>0</v>
      </c>
      <c r="D33" s="1083">
        <v>0</v>
      </c>
    </row>
    <row r="34" spans="1:4" x14ac:dyDescent="0.25">
      <c r="A34" s="112"/>
      <c r="B34" s="113" t="s">
        <v>217</v>
      </c>
      <c r="C34" s="1082">
        <v>0</v>
      </c>
      <c r="D34" s="1083">
        <v>0</v>
      </c>
    </row>
    <row r="35" spans="1:4" x14ac:dyDescent="0.25">
      <c r="A35" s="112"/>
      <c r="B35" s="113" t="s">
        <v>218</v>
      </c>
      <c r="C35" s="1082">
        <v>393738.52</v>
      </c>
      <c r="D35" s="1083">
        <v>344525.05</v>
      </c>
    </row>
    <row r="36" spans="1:4" x14ac:dyDescent="0.25">
      <c r="A36" s="112"/>
      <c r="B36" s="113" t="s">
        <v>219</v>
      </c>
      <c r="C36" s="1082">
        <v>0</v>
      </c>
      <c r="D36" s="1083">
        <v>0</v>
      </c>
    </row>
    <row r="37" spans="1:4" x14ac:dyDescent="0.25">
      <c r="A37" s="112"/>
      <c r="B37" s="113" t="s">
        <v>220</v>
      </c>
      <c r="C37" s="1082">
        <v>0</v>
      </c>
      <c r="D37" s="1083">
        <v>0</v>
      </c>
    </row>
    <row r="38" spans="1:4" x14ac:dyDescent="0.25">
      <c r="A38" s="112"/>
      <c r="B38" s="113" t="s">
        <v>221</v>
      </c>
      <c r="C38" s="1082">
        <v>0</v>
      </c>
      <c r="D38" s="1083">
        <v>0</v>
      </c>
    </row>
    <row r="39" spans="1:4" x14ac:dyDescent="0.25">
      <c r="A39" s="112"/>
      <c r="B39" s="113" t="s">
        <v>222</v>
      </c>
      <c r="C39" s="1082">
        <v>0</v>
      </c>
      <c r="D39" s="1083">
        <v>0</v>
      </c>
    </row>
    <row r="40" spans="1:4" x14ac:dyDescent="0.25">
      <c r="A40" s="112"/>
      <c r="B40" s="113" t="s">
        <v>223</v>
      </c>
      <c r="C40" s="1082">
        <v>0</v>
      </c>
      <c r="D40" s="1083">
        <v>0</v>
      </c>
    </row>
    <row r="41" spans="1:4" x14ac:dyDescent="0.25">
      <c r="A41" s="110" t="s">
        <v>224</v>
      </c>
      <c r="B41" s="111"/>
      <c r="C41" s="533">
        <f>SUM(C42:C44)</f>
        <v>0</v>
      </c>
      <c r="D41" s="534">
        <f>SUM(D42:D44)</f>
        <v>0</v>
      </c>
    </row>
    <row r="42" spans="1:4" x14ac:dyDescent="0.25">
      <c r="A42" s="112"/>
      <c r="B42" s="113" t="s">
        <v>225</v>
      </c>
      <c r="C42" s="535">
        <v>0</v>
      </c>
      <c r="D42" s="536">
        <v>0</v>
      </c>
    </row>
    <row r="43" spans="1:4" x14ac:dyDescent="0.25">
      <c r="A43" s="112"/>
      <c r="B43" s="113" t="s">
        <v>67</v>
      </c>
      <c r="C43" s="535">
        <v>0</v>
      </c>
      <c r="D43" s="536">
        <v>0</v>
      </c>
    </row>
    <row r="44" spans="1:4" x14ac:dyDescent="0.25">
      <c r="A44" s="112"/>
      <c r="B44" s="113" t="s">
        <v>226</v>
      </c>
      <c r="C44" s="535">
        <v>0</v>
      </c>
      <c r="D44" s="536">
        <v>0</v>
      </c>
    </row>
    <row r="45" spans="1:4" x14ac:dyDescent="0.25">
      <c r="A45" s="110" t="s">
        <v>227</v>
      </c>
      <c r="B45" s="111"/>
      <c r="C45" s="533">
        <f>SUM(C46:C50)</f>
        <v>0</v>
      </c>
      <c r="D45" s="534">
        <f>SUM(D46:D50)</f>
        <v>0</v>
      </c>
    </row>
    <row r="46" spans="1:4" x14ac:dyDescent="0.25">
      <c r="A46" s="112"/>
      <c r="B46" s="113" t="s">
        <v>228</v>
      </c>
      <c r="C46" s="535">
        <v>0</v>
      </c>
      <c r="D46" s="536">
        <v>0</v>
      </c>
    </row>
    <row r="47" spans="1:4" x14ac:dyDescent="0.25">
      <c r="A47" s="112"/>
      <c r="B47" s="113" t="s">
        <v>229</v>
      </c>
      <c r="C47" s="535">
        <v>0</v>
      </c>
      <c r="D47" s="536">
        <v>0</v>
      </c>
    </row>
    <row r="48" spans="1:4" x14ac:dyDescent="0.25">
      <c r="A48" s="112"/>
      <c r="B48" s="113" t="s">
        <v>230</v>
      </c>
      <c r="C48" s="535">
        <v>0</v>
      </c>
      <c r="D48" s="536">
        <v>0</v>
      </c>
    </row>
    <row r="49" spans="1:5" x14ac:dyDescent="0.25">
      <c r="A49" s="112"/>
      <c r="B49" s="113" t="s">
        <v>231</v>
      </c>
      <c r="C49" s="535">
        <v>0</v>
      </c>
      <c r="D49" s="536">
        <v>0</v>
      </c>
    </row>
    <row r="50" spans="1:5" x14ac:dyDescent="0.25">
      <c r="A50" s="112"/>
      <c r="B50" s="113" t="s">
        <v>232</v>
      </c>
      <c r="C50" s="535">
        <v>0</v>
      </c>
      <c r="D50" s="536">
        <v>0</v>
      </c>
    </row>
    <row r="51" spans="1:5" x14ac:dyDescent="0.25">
      <c r="A51" s="110" t="s">
        <v>233</v>
      </c>
      <c r="B51" s="111"/>
      <c r="C51" s="537">
        <f>SUM(C52:C57)</f>
        <v>5673240.7599999998</v>
      </c>
      <c r="D51" s="538">
        <f>SUM(D52:D57)</f>
        <v>9090333.9499999993</v>
      </c>
    </row>
    <row r="52" spans="1:5" x14ac:dyDescent="0.25">
      <c r="A52" s="112"/>
      <c r="B52" s="113" t="s">
        <v>234</v>
      </c>
      <c r="C52" s="1084">
        <v>5673090.7599999998</v>
      </c>
      <c r="D52" s="1085">
        <v>9090333.9499999993</v>
      </c>
    </row>
    <row r="53" spans="1:5" x14ac:dyDescent="0.25">
      <c r="A53" s="112"/>
      <c r="B53" s="113" t="s">
        <v>235</v>
      </c>
      <c r="C53" s="1084">
        <v>150</v>
      </c>
      <c r="D53" s="1085">
        <v>0</v>
      </c>
    </row>
    <row r="54" spans="1:5" x14ac:dyDescent="0.25">
      <c r="A54" s="112"/>
      <c r="B54" s="113" t="s">
        <v>236</v>
      </c>
      <c r="C54" s="1084">
        <v>0</v>
      </c>
      <c r="D54" s="1085">
        <v>0</v>
      </c>
    </row>
    <row r="55" spans="1:5" x14ac:dyDescent="0.25">
      <c r="A55" s="112"/>
      <c r="B55" s="113" t="s">
        <v>962</v>
      </c>
      <c r="C55" s="1084">
        <v>0</v>
      </c>
      <c r="D55" s="1085">
        <v>0</v>
      </c>
    </row>
    <row r="56" spans="1:5" x14ac:dyDescent="0.25">
      <c r="A56" s="112"/>
      <c r="B56" s="113" t="s">
        <v>237</v>
      </c>
      <c r="C56" s="1084">
        <v>0</v>
      </c>
      <c r="D56" s="1085">
        <v>0</v>
      </c>
    </row>
    <row r="57" spans="1:5" x14ac:dyDescent="0.25">
      <c r="A57" s="112"/>
      <c r="B57" s="113" t="s">
        <v>238</v>
      </c>
      <c r="C57" s="1084">
        <v>0</v>
      </c>
      <c r="D57" s="1085">
        <v>0</v>
      </c>
    </row>
    <row r="58" spans="1:5" x14ac:dyDescent="0.25">
      <c r="A58" s="110" t="s">
        <v>239</v>
      </c>
      <c r="B58" s="111"/>
      <c r="C58" s="537">
        <f>C59</f>
        <v>0</v>
      </c>
      <c r="D58" s="538">
        <f>D59</f>
        <v>0</v>
      </c>
    </row>
    <row r="59" spans="1:5" x14ac:dyDescent="0.25">
      <c r="A59" s="112"/>
      <c r="B59" s="113" t="s">
        <v>240</v>
      </c>
      <c r="C59" s="535">
        <v>0</v>
      </c>
      <c r="D59" s="536">
        <v>0</v>
      </c>
    </row>
    <row r="60" spans="1:5" x14ac:dyDescent="0.25">
      <c r="A60" s="112"/>
      <c r="B60" s="116"/>
      <c r="C60" s="535"/>
      <c r="D60" s="536"/>
    </row>
    <row r="61" spans="1:5" x14ac:dyDescent="0.25">
      <c r="A61" s="110" t="s">
        <v>241</v>
      </c>
      <c r="B61" s="111"/>
      <c r="C61" s="537">
        <f>C58+C51+C45+C31+C27+C41</f>
        <v>31800432.350000001</v>
      </c>
      <c r="D61" s="538">
        <f>D58+D51+D45+D31+D27+D41</f>
        <v>33890507.280000001</v>
      </c>
    </row>
    <row r="62" spans="1:5" x14ac:dyDescent="0.25">
      <c r="A62" s="112"/>
      <c r="B62" s="116"/>
      <c r="C62" s="535"/>
      <c r="D62" s="536"/>
    </row>
    <row r="63" spans="1:5" ht="20.25" x14ac:dyDescent="0.3">
      <c r="A63" s="110" t="s">
        <v>242</v>
      </c>
      <c r="B63" s="111"/>
      <c r="C63" s="537">
        <f>C24-C61</f>
        <v>-1950787.6700000018</v>
      </c>
      <c r="D63" s="538">
        <f>D24-D61</f>
        <v>-1446435.7200000025</v>
      </c>
      <c r="E63" s="435" t="str">
        <f>IF((C63-'CPCA-I-01'!F39)&gt;0.9,"ERROR!!!, NO COINCIDEN LOS MONTOS CON LO REPORTADO EN EL FORMATO ETCA-I-01","")</f>
        <v/>
      </c>
    </row>
    <row r="64" spans="1:5" ht="21" thickBot="1" x14ac:dyDescent="0.35">
      <c r="A64" s="117"/>
      <c r="B64" s="118"/>
      <c r="C64" s="118"/>
      <c r="D64" s="431"/>
      <c r="E64" s="435" t="str">
        <f>IF((D63-'CPCA-I-01'!G39)&gt;0.9,"ERROR!!!, NO COINCIDEN LOS MONTOS CON LO REPORTADO EN EL FORMATO ETCA-I-01","")</f>
        <v/>
      </c>
    </row>
    <row r="65" spans="1:4" s="424" customFormat="1" ht="16.5" customHeight="1" x14ac:dyDescent="0.25">
      <c r="A65" s="116"/>
      <c r="B65" s="490" t="s">
        <v>243</v>
      </c>
      <c r="C65" s="116"/>
      <c r="D65" s="491"/>
    </row>
    <row r="66" spans="1:4" s="424" customFormat="1" ht="16.5" customHeight="1" x14ac:dyDescent="0.25">
      <c r="A66" s="116"/>
      <c r="B66" s="116"/>
      <c r="C66" s="116" t="s">
        <v>244</v>
      </c>
      <c r="D66" s="491"/>
    </row>
    <row r="67" spans="1:4" s="424" customFormat="1" ht="16.5" customHeight="1" x14ac:dyDescent="0.25">
      <c r="A67" s="116"/>
      <c r="B67" s="116" t="s">
        <v>244</v>
      </c>
      <c r="C67" s="116" t="s">
        <v>244</v>
      </c>
      <c r="D67" s="491"/>
    </row>
    <row r="68" spans="1:4" s="424" customFormat="1" ht="16.5" customHeight="1" x14ac:dyDescent="0.25">
      <c r="A68" s="116"/>
      <c r="B68" s="116"/>
      <c r="C68" s="116"/>
      <c r="D68" s="491"/>
    </row>
    <row r="69" spans="1:4" s="424" customFormat="1" ht="16.5" customHeight="1" x14ac:dyDescent="0.3">
      <c r="A69" s="423"/>
      <c r="B69" s="51" t="s">
        <v>244</v>
      </c>
      <c r="C69" s="423"/>
      <c r="D69" s="432"/>
    </row>
    <row r="70" spans="1:4" x14ac:dyDescent="0.3">
      <c r="C70" s="98"/>
      <c r="D70" s="433" t="s">
        <v>82</v>
      </c>
    </row>
  </sheetData>
  <sheetProtection password="C115" sheet="1" formatColumns="0" formatRows="0" insertHyperlinks="0"/>
  <mergeCells count="6">
    <mergeCell ref="A1:D1"/>
    <mergeCell ref="A4:B4"/>
    <mergeCell ref="A15:B15"/>
    <mergeCell ref="A5:B5"/>
    <mergeCell ref="A2:D2"/>
    <mergeCell ref="A3:D3"/>
  </mergeCells>
  <printOptions horizontalCentered="1"/>
  <pageMargins left="0.47244094488188981" right="0.19685039370078741" top="0.39370078740157483" bottom="0.19685039370078741" header="0.31496062992125984" footer="0.19685039370078741"/>
  <pageSetup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zoomScaleNormal="100" zoomScaleSheetLayoutView="100" workbookViewId="0">
      <selection activeCell="D30" sqref="D30:D34"/>
    </sheetView>
  </sheetViews>
  <sheetFormatPr baseColWidth="10" defaultRowHeight="15" x14ac:dyDescent="0.25"/>
  <cols>
    <col min="1" max="1" width="41.5703125" customWidth="1"/>
    <col min="2" max="2" width="19.42578125" customWidth="1"/>
    <col min="3" max="3" width="17.140625" customWidth="1"/>
    <col min="4" max="4" width="15.140625" customWidth="1"/>
    <col min="5" max="5" width="19" customWidth="1"/>
    <col min="6" max="6" width="14.42578125" customWidth="1"/>
  </cols>
  <sheetData>
    <row r="1" spans="1:6" x14ac:dyDescent="0.25">
      <c r="A1" s="1180" t="str">
        <f>'CPCA-I-01'!$A$1:$G$2</f>
        <v>Universidad Tecnológica de Guaymas</v>
      </c>
      <c r="B1" s="1181"/>
      <c r="C1" s="1181"/>
      <c r="D1" s="1181"/>
      <c r="E1" s="1181"/>
      <c r="F1" s="1182"/>
    </row>
    <row r="2" spans="1:6" x14ac:dyDescent="0.25">
      <c r="A2" s="1183" t="s">
        <v>245</v>
      </c>
      <c r="B2" s="1184"/>
      <c r="C2" s="1184"/>
      <c r="D2" s="1184"/>
      <c r="E2" s="1184"/>
      <c r="F2" s="1185"/>
    </row>
    <row r="3" spans="1:6" ht="15.75" thickBot="1" x14ac:dyDescent="0.3">
      <c r="A3" s="1186" t="str">
        <f>'CPCA-I-03'!A3:D3</f>
        <v>Del 01 de enero al 31 de diciembre de 2020</v>
      </c>
      <c r="B3" s="1187"/>
      <c r="C3" s="1187"/>
      <c r="D3" s="1187"/>
      <c r="E3" s="1187"/>
      <c r="F3" s="1188"/>
    </row>
    <row r="4" spans="1:6" ht="64.5" thickBot="1" x14ac:dyDescent="0.3">
      <c r="A4" s="848" t="s">
        <v>246</v>
      </c>
      <c r="B4" s="849" t="s">
        <v>247</v>
      </c>
      <c r="C4" s="849" t="s">
        <v>926</v>
      </c>
      <c r="D4" s="849" t="s">
        <v>248</v>
      </c>
      <c r="E4" s="849" t="s">
        <v>927</v>
      </c>
      <c r="F4" s="850" t="s">
        <v>249</v>
      </c>
    </row>
    <row r="5" spans="1:6" x14ac:dyDescent="0.25">
      <c r="A5" s="851"/>
      <c r="B5" s="852"/>
      <c r="C5" s="852"/>
      <c r="D5" s="852"/>
      <c r="E5" s="853"/>
      <c r="F5" s="853"/>
    </row>
    <row r="6" spans="1:6" ht="22.5" x14ac:dyDescent="0.25">
      <c r="A6" s="854" t="s">
        <v>1040</v>
      </c>
      <c r="B6" s="855">
        <f>B7+B8+B9</f>
        <v>83403546.079999998</v>
      </c>
      <c r="C6" s="856"/>
      <c r="D6" s="856"/>
      <c r="E6" s="857"/>
      <c r="F6" s="858">
        <f>SUM(B6:E6)</f>
        <v>83403546.079999998</v>
      </c>
    </row>
    <row r="7" spans="1:6" x14ac:dyDescent="0.25">
      <c r="A7" s="859" t="s">
        <v>67</v>
      </c>
      <c r="B7" s="860"/>
      <c r="C7" s="861"/>
      <c r="D7" s="861"/>
      <c r="E7" s="862"/>
      <c r="F7" s="858">
        <f t="shared" ref="F7:F40" si="0">SUM(B7:E7)</f>
        <v>0</v>
      </c>
    </row>
    <row r="8" spans="1:6" x14ac:dyDescent="0.25">
      <c r="A8" s="859" t="s">
        <v>68</v>
      </c>
      <c r="B8" s="1086">
        <v>83403546.079999998</v>
      </c>
      <c r="C8" s="861"/>
      <c r="D8" s="861"/>
      <c r="E8" s="862"/>
      <c r="F8" s="858">
        <f t="shared" si="0"/>
        <v>83403546.079999998</v>
      </c>
    </row>
    <row r="9" spans="1:6" x14ac:dyDescent="0.25">
      <c r="A9" s="859" t="s">
        <v>69</v>
      </c>
      <c r="B9" s="860"/>
      <c r="C9" s="861"/>
      <c r="D9" s="861"/>
      <c r="E9" s="862"/>
      <c r="F9" s="858">
        <f t="shared" si="0"/>
        <v>0</v>
      </c>
    </row>
    <row r="10" spans="1:6" x14ac:dyDescent="0.25">
      <c r="A10" s="854"/>
      <c r="B10" s="863"/>
      <c r="C10" s="863"/>
      <c r="D10" s="863"/>
      <c r="E10" s="864"/>
      <c r="F10" s="864"/>
    </row>
    <row r="11" spans="1:6" ht="22.5" x14ac:dyDescent="0.25">
      <c r="A11" s="854" t="s">
        <v>1095</v>
      </c>
      <c r="B11" s="865"/>
      <c r="C11" s="855">
        <f>C13+C14+C15+C16</f>
        <v>-2309584.44</v>
      </c>
      <c r="D11" s="855">
        <f>D12</f>
        <v>-1446435.72</v>
      </c>
      <c r="E11" s="866"/>
      <c r="F11" s="858">
        <f t="shared" si="0"/>
        <v>-3756020.16</v>
      </c>
    </row>
    <row r="12" spans="1:6" x14ac:dyDescent="0.25">
      <c r="A12" s="859" t="s">
        <v>242</v>
      </c>
      <c r="B12" s="867"/>
      <c r="C12" s="867"/>
      <c r="D12" s="1088">
        <v>-1446435.72</v>
      </c>
      <c r="E12" s="868"/>
      <c r="F12" s="858">
        <f t="shared" si="0"/>
        <v>-1446435.72</v>
      </c>
    </row>
    <row r="13" spans="1:6" x14ac:dyDescent="0.25">
      <c r="A13" s="859" t="s">
        <v>72</v>
      </c>
      <c r="B13" s="867"/>
      <c r="C13" s="1087">
        <v>2487914.4700000002</v>
      </c>
      <c r="D13" s="867"/>
      <c r="E13" s="868"/>
      <c r="F13" s="858">
        <f t="shared" si="0"/>
        <v>2487914.4700000002</v>
      </c>
    </row>
    <row r="14" spans="1:6" x14ac:dyDescent="0.25">
      <c r="A14" s="859" t="s">
        <v>73</v>
      </c>
      <c r="B14" s="867"/>
      <c r="C14" s="1087">
        <v>0</v>
      </c>
      <c r="D14" s="867"/>
      <c r="E14" s="868"/>
      <c r="F14" s="858">
        <f t="shared" si="0"/>
        <v>0</v>
      </c>
    </row>
    <row r="15" spans="1:6" x14ac:dyDescent="0.25">
      <c r="A15" s="859" t="s">
        <v>74</v>
      </c>
      <c r="B15" s="867"/>
      <c r="C15" s="1087">
        <v>0</v>
      </c>
      <c r="D15" s="867"/>
      <c r="E15" s="868"/>
      <c r="F15" s="858">
        <f t="shared" si="0"/>
        <v>0</v>
      </c>
    </row>
    <row r="16" spans="1:6" x14ac:dyDescent="0.25">
      <c r="A16" s="859" t="s">
        <v>75</v>
      </c>
      <c r="B16" s="867"/>
      <c r="C16" s="1087">
        <v>-4797498.91</v>
      </c>
      <c r="D16" s="867"/>
      <c r="E16" s="868"/>
      <c r="F16" s="858">
        <f t="shared" si="0"/>
        <v>-4797498.91</v>
      </c>
    </row>
    <row r="17" spans="1:7" x14ac:dyDescent="0.25">
      <c r="A17" s="854"/>
      <c r="B17" s="863"/>
      <c r="C17" s="863"/>
      <c r="D17" s="863"/>
      <c r="E17" s="864"/>
      <c r="F17" s="864"/>
    </row>
    <row r="18" spans="1:7" ht="38.25" customHeight="1" x14ac:dyDescent="0.25">
      <c r="A18" s="854" t="s">
        <v>1096</v>
      </c>
      <c r="B18" s="867"/>
      <c r="C18" s="867"/>
      <c r="D18" s="867"/>
      <c r="E18" s="858">
        <f>E19+E20</f>
        <v>0</v>
      </c>
      <c r="F18" s="858">
        <f t="shared" si="0"/>
        <v>0</v>
      </c>
    </row>
    <row r="19" spans="1:7" x14ac:dyDescent="0.25">
      <c r="A19" s="859" t="s">
        <v>77</v>
      </c>
      <c r="B19" s="867"/>
      <c r="C19" s="867"/>
      <c r="D19" s="867"/>
      <c r="E19" s="869"/>
      <c r="F19" s="858">
        <f t="shared" si="0"/>
        <v>0</v>
      </c>
    </row>
    <row r="20" spans="1:7" x14ac:dyDescent="0.25">
      <c r="A20" s="859" t="s">
        <v>78</v>
      </c>
      <c r="B20" s="867"/>
      <c r="C20" s="867"/>
      <c r="D20" s="867"/>
      <c r="E20" s="869"/>
      <c r="F20" s="858">
        <f t="shared" si="0"/>
        <v>0</v>
      </c>
    </row>
    <row r="21" spans="1:7" x14ac:dyDescent="0.25">
      <c r="A21" s="859"/>
      <c r="B21" s="870"/>
      <c r="C21" s="870"/>
      <c r="D21" s="870"/>
      <c r="E21" s="871"/>
      <c r="F21" s="871"/>
    </row>
    <row r="22" spans="1:7" ht="28.5" customHeight="1" x14ac:dyDescent="0.25">
      <c r="A22" s="879" t="s">
        <v>1014</v>
      </c>
      <c r="B22" s="855">
        <f>B6</f>
        <v>83403546.079999998</v>
      </c>
      <c r="C22" s="855">
        <f>C11</f>
        <v>-2309584.44</v>
      </c>
      <c r="D22" s="855">
        <f>D11</f>
        <v>-1446435.72</v>
      </c>
      <c r="E22" s="858">
        <f>E18</f>
        <v>0</v>
      </c>
      <c r="F22" s="858">
        <f t="shared" si="0"/>
        <v>79647525.920000002</v>
      </c>
      <c r="G22" t="str">
        <f>IF((F22-'CPCA-I-01'!G48)&gt;0.99,"ERROR: DEBERÁ SER IGUAL QUE TOTAL HACIENDA PÚBLICA/PATRIMONIO DEL FORMATO ETCA-I-01","")</f>
        <v/>
      </c>
    </row>
    <row r="23" spans="1:7" x14ac:dyDescent="0.25">
      <c r="A23" s="854"/>
      <c r="B23" s="863"/>
      <c r="C23" s="863"/>
      <c r="D23" s="863"/>
      <c r="E23" s="864"/>
      <c r="F23" s="864"/>
    </row>
    <row r="24" spans="1:7" ht="22.5" x14ac:dyDescent="0.25">
      <c r="A24" s="854" t="s">
        <v>1041</v>
      </c>
      <c r="B24" s="855">
        <f>B25+B26+B27</f>
        <v>0</v>
      </c>
      <c r="C24" s="865"/>
      <c r="D24" s="865"/>
      <c r="E24" s="866"/>
      <c r="F24" s="858">
        <f t="shared" si="0"/>
        <v>0</v>
      </c>
    </row>
    <row r="25" spans="1:7" x14ac:dyDescent="0.25">
      <c r="A25" s="859" t="s">
        <v>67</v>
      </c>
      <c r="B25" s="860"/>
      <c r="C25" s="867"/>
      <c r="D25" s="867"/>
      <c r="E25" s="868"/>
      <c r="F25" s="858">
        <f t="shared" si="0"/>
        <v>0</v>
      </c>
    </row>
    <row r="26" spans="1:7" x14ac:dyDescent="0.25">
      <c r="A26" s="859" t="s">
        <v>68</v>
      </c>
      <c r="B26" s="860"/>
      <c r="C26" s="867"/>
      <c r="D26" s="867"/>
      <c r="E26" s="868"/>
      <c r="F26" s="858">
        <f t="shared" si="0"/>
        <v>0</v>
      </c>
    </row>
    <row r="27" spans="1:7" x14ac:dyDescent="0.25">
      <c r="A27" s="859" t="s">
        <v>69</v>
      </c>
      <c r="B27" s="860"/>
      <c r="C27" s="867"/>
      <c r="D27" s="867"/>
      <c r="E27" s="868"/>
      <c r="F27" s="858">
        <f t="shared" si="0"/>
        <v>0</v>
      </c>
    </row>
    <row r="28" spans="1:7" x14ac:dyDescent="0.25">
      <c r="A28" s="854"/>
      <c r="B28" s="863"/>
      <c r="C28" s="863"/>
      <c r="D28" s="863"/>
      <c r="E28" s="864"/>
      <c r="F28" s="864"/>
    </row>
    <row r="29" spans="1:7" ht="22.5" x14ac:dyDescent="0.25">
      <c r="A29" s="854" t="s">
        <v>1042</v>
      </c>
      <c r="B29" s="865"/>
      <c r="C29" s="855">
        <f>C31</f>
        <v>-1446435.72</v>
      </c>
      <c r="D29" s="855">
        <f>D30+D31+D32+D33+D34</f>
        <v>-3199071.03</v>
      </c>
      <c r="E29" s="866"/>
      <c r="F29" s="858">
        <f t="shared" si="0"/>
        <v>-4645506.75</v>
      </c>
    </row>
    <row r="30" spans="1:7" x14ac:dyDescent="0.25">
      <c r="A30" s="859" t="s">
        <v>242</v>
      </c>
      <c r="B30" s="867"/>
      <c r="C30" s="867"/>
      <c r="D30" s="1090">
        <v>-1950787.67</v>
      </c>
      <c r="E30" s="868"/>
      <c r="F30" s="858">
        <f t="shared" si="0"/>
        <v>-1950787.67</v>
      </c>
    </row>
    <row r="31" spans="1:7" x14ac:dyDescent="0.25">
      <c r="A31" s="859" t="s">
        <v>72</v>
      </c>
      <c r="B31" s="867"/>
      <c r="C31" s="1089">
        <v>-1446435.72</v>
      </c>
      <c r="D31" s="1090">
        <v>1446435.7200000002</v>
      </c>
      <c r="E31" s="868"/>
      <c r="F31" s="858">
        <f t="shared" si="0"/>
        <v>0</v>
      </c>
    </row>
    <row r="32" spans="1:7" x14ac:dyDescent="0.25">
      <c r="A32" s="859" t="s">
        <v>73</v>
      </c>
      <c r="B32" s="867"/>
      <c r="C32" s="867"/>
      <c r="D32" s="1090">
        <v>0</v>
      </c>
      <c r="E32" s="868"/>
      <c r="F32" s="858">
        <f t="shared" si="0"/>
        <v>0</v>
      </c>
    </row>
    <row r="33" spans="1:7" x14ac:dyDescent="0.25">
      <c r="A33" s="859" t="s">
        <v>74</v>
      </c>
      <c r="B33" s="867"/>
      <c r="C33" s="867"/>
      <c r="D33" s="1090">
        <v>0</v>
      </c>
      <c r="E33" s="868"/>
      <c r="F33" s="858">
        <f t="shared" si="0"/>
        <v>0</v>
      </c>
    </row>
    <row r="34" spans="1:7" x14ac:dyDescent="0.25">
      <c r="A34" s="859" t="s">
        <v>75</v>
      </c>
      <c r="B34" s="865"/>
      <c r="C34" s="865"/>
      <c r="D34" s="1090">
        <v>-2694719.08</v>
      </c>
      <c r="E34" s="866"/>
      <c r="F34" s="858">
        <f t="shared" si="0"/>
        <v>-2694719.08</v>
      </c>
    </row>
    <row r="35" spans="1:7" x14ac:dyDescent="0.25">
      <c r="A35" s="859"/>
      <c r="B35" s="870"/>
      <c r="C35" s="870"/>
      <c r="D35" s="870"/>
      <c r="E35" s="871"/>
      <c r="F35" s="871"/>
    </row>
    <row r="36" spans="1:7" ht="33.75" x14ac:dyDescent="0.25">
      <c r="A36" s="854" t="s">
        <v>1044</v>
      </c>
      <c r="B36" s="867"/>
      <c r="C36" s="867"/>
      <c r="D36" s="867"/>
      <c r="E36" s="858">
        <f>E37+E38</f>
        <v>0</v>
      </c>
      <c r="F36" s="858">
        <f t="shared" si="0"/>
        <v>0</v>
      </c>
    </row>
    <row r="37" spans="1:7" x14ac:dyDescent="0.25">
      <c r="A37" s="859" t="s">
        <v>77</v>
      </c>
      <c r="B37" s="867"/>
      <c r="C37" s="867"/>
      <c r="D37" s="867"/>
      <c r="E37" s="869"/>
      <c r="F37" s="858">
        <f t="shared" si="0"/>
        <v>0</v>
      </c>
    </row>
    <row r="38" spans="1:7" x14ac:dyDescent="0.25">
      <c r="A38" s="859" t="s">
        <v>78</v>
      </c>
      <c r="B38" s="865"/>
      <c r="C38" s="865"/>
      <c r="D38" s="865"/>
      <c r="E38" s="869"/>
      <c r="F38" s="858">
        <f t="shared" si="0"/>
        <v>0</v>
      </c>
    </row>
    <row r="39" spans="1:7" ht="15.75" thickBot="1" x14ac:dyDescent="0.3">
      <c r="A39" s="872"/>
      <c r="B39" s="873"/>
      <c r="C39" s="873"/>
      <c r="D39" s="873"/>
      <c r="E39" s="874"/>
      <c r="F39" s="874"/>
    </row>
    <row r="40" spans="1:7" ht="20.25" customHeight="1" thickBot="1" x14ac:dyDescent="0.3">
      <c r="A40" s="878" t="s">
        <v>1043</v>
      </c>
      <c r="B40" s="875">
        <f>B22+B24</f>
        <v>83403546.079999998</v>
      </c>
      <c r="C40" s="875">
        <f>C22+C29</f>
        <v>-3756020.16</v>
      </c>
      <c r="D40" s="875">
        <f>D22+D29</f>
        <v>-4645506.75</v>
      </c>
      <c r="E40" s="876">
        <f>E22+E36</f>
        <v>0</v>
      </c>
      <c r="F40" s="876">
        <f t="shared" si="0"/>
        <v>75002019.170000002</v>
      </c>
      <c r="G40" t="str">
        <f>IF((F40-'CPCA-I-01'!F48)&gt;0.99,"ERROR: DEBERÁ SER IGUAL QUE TOTAL HACIENDA PÚBLICA/PATRIMONIO DEL FORMATO ETCA-I-01","")</f>
        <v/>
      </c>
    </row>
    <row r="41" spans="1:7" x14ac:dyDescent="0.25">
      <c r="A41" s="877"/>
    </row>
  </sheetData>
  <sheetProtection formatColumns="0" formatRows="0"/>
  <mergeCells count="3">
    <mergeCell ref="A1:F1"/>
    <mergeCell ref="A2:F2"/>
    <mergeCell ref="A3:F3"/>
  </mergeCells>
  <pageMargins left="0.7" right="0.7" top="0.75" bottom="0.75" header="0.3" footer="0.3"/>
  <pageSetup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view="pageBreakPreview" zoomScale="90" zoomScaleNormal="100" zoomScaleSheetLayoutView="90" workbookViewId="0">
      <selection activeCell="C52" sqref="C52:C56"/>
    </sheetView>
  </sheetViews>
  <sheetFormatPr baseColWidth="10" defaultColWidth="11.28515625" defaultRowHeight="16.5" x14ac:dyDescent="0.3"/>
  <cols>
    <col min="1" max="1" width="80.85546875" style="122" bestFit="1" customWidth="1"/>
    <col min="2" max="3" width="17" style="122" customWidth="1"/>
    <col min="4" max="16384" width="11.28515625" style="122"/>
  </cols>
  <sheetData>
    <row r="1" spans="1:4" x14ac:dyDescent="0.3">
      <c r="A1" s="1172" t="str">
        <f>'CPCA-I-01'!A1:G1</f>
        <v>Universidad Tecnológica de Guaymas</v>
      </c>
      <c r="B1" s="1172"/>
      <c r="C1" s="1172"/>
    </row>
    <row r="2" spans="1:4" s="105" customFormat="1" ht="15.75" x14ac:dyDescent="0.25">
      <c r="A2" s="1170" t="s">
        <v>3</v>
      </c>
      <c r="B2" s="1170"/>
      <c r="C2" s="1170"/>
    </row>
    <row r="3" spans="1:4" s="105" customFormat="1" ht="17.25" thickBot="1" x14ac:dyDescent="0.3">
      <c r="A3" s="1189" t="str">
        <f>'CPCA-I-03'!A3:D3</f>
        <v>Del 01 de enero al 31 de diciembre de 2020</v>
      </c>
      <c r="B3" s="1189"/>
      <c r="C3" s="1189"/>
    </row>
    <row r="4" spans="1:4" ht="30" customHeight="1" thickBot="1" x14ac:dyDescent="0.35">
      <c r="A4" s="124"/>
      <c r="B4" s="125" t="s">
        <v>250</v>
      </c>
      <c r="C4" s="126" t="s">
        <v>251</v>
      </c>
    </row>
    <row r="5" spans="1:4" ht="17.25" thickTop="1" x14ac:dyDescent="0.3">
      <c r="A5" s="539" t="s">
        <v>252</v>
      </c>
      <c r="B5" s="540">
        <f>B6+B15</f>
        <v>6849720.5200000005</v>
      </c>
      <c r="C5" s="541">
        <f>C6+C15</f>
        <v>3324859.31</v>
      </c>
    </row>
    <row r="6" spans="1:4" x14ac:dyDescent="0.3">
      <c r="A6" s="542" t="s">
        <v>25</v>
      </c>
      <c r="B6" s="543">
        <f>SUM(B7:B13)</f>
        <v>1295003.32</v>
      </c>
      <c r="C6" s="544">
        <f>SUM(C7:C13)</f>
        <v>736982.61</v>
      </c>
    </row>
    <row r="7" spans="1:4" s="123" customFormat="1" ht="13.5" x14ac:dyDescent="0.25">
      <c r="A7" s="545" t="s">
        <v>27</v>
      </c>
      <c r="B7" s="1091">
        <v>1295003.32</v>
      </c>
      <c r="C7" s="1092">
        <v>0</v>
      </c>
      <c r="D7" s="439"/>
    </row>
    <row r="8" spans="1:4" s="123" customFormat="1" ht="13.5" x14ac:dyDescent="0.25">
      <c r="A8" s="545" t="s">
        <v>29</v>
      </c>
      <c r="B8" s="1091">
        <v>0</v>
      </c>
      <c r="C8" s="1092">
        <v>736982.61</v>
      </c>
    </row>
    <row r="9" spans="1:4" s="123" customFormat="1" ht="13.5" x14ac:dyDescent="0.25">
      <c r="A9" s="545" t="s">
        <v>31</v>
      </c>
      <c r="B9" s="546"/>
      <c r="C9" s="547"/>
    </row>
    <row r="10" spans="1:4" s="123" customFormat="1" ht="13.5" x14ac:dyDescent="0.25">
      <c r="A10" s="545" t="s">
        <v>253</v>
      </c>
      <c r="B10" s="546"/>
      <c r="C10" s="547"/>
    </row>
    <row r="11" spans="1:4" s="123" customFormat="1" ht="13.5" x14ac:dyDescent="0.25">
      <c r="A11" s="545" t="s">
        <v>35</v>
      </c>
      <c r="B11" s="546"/>
      <c r="C11" s="547"/>
    </row>
    <row r="12" spans="1:4" s="123" customFormat="1" ht="13.5" x14ac:dyDescent="0.25">
      <c r="A12" s="545" t="s">
        <v>37</v>
      </c>
      <c r="B12" s="546"/>
      <c r="C12" s="547"/>
    </row>
    <row r="13" spans="1:4" s="123" customFormat="1" ht="13.5" x14ac:dyDescent="0.25">
      <c r="A13" s="545" t="s">
        <v>39</v>
      </c>
      <c r="B13" s="546"/>
      <c r="C13" s="547"/>
    </row>
    <row r="14" spans="1:4" ht="5.25" customHeight="1" x14ac:dyDescent="0.3">
      <c r="A14" s="539"/>
      <c r="B14" s="548"/>
      <c r="C14" s="549"/>
    </row>
    <row r="15" spans="1:4" x14ac:dyDescent="0.3">
      <c r="A15" s="542" t="s">
        <v>44</v>
      </c>
      <c r="B15" s="543">
        <f>SUM(B16:B24)</f>
        <v>5554717.2000000002</v>
      </c>
      <c r="C15" s="544">
        <f>SUM(C16:C24)</f>
        <v>2587876.7000000002</v>
      </c>
    </row>
    <row r="16" spans="1:4" s="123" customFormat="1" ht="13.5" x14ac:dyDescent="0.25">
      <c r="A16" s="545" t="s">
        <v>46</v>
      </c>
      <c r="B16" s="1093"/>
      <c r="C16" s="1094"/>
    </row>
    <row r="17" spans="1:3" s="123" customFormat="1" ht="13.5" x14ac:dyDescent="0.25">
      <c r="A17" s="545" t="s">
        <v>48</v>
      </c>
      <c r="B17" s="1093"/>
      <c r="C17" s="1094"/>
    </row>
    <row r="18" spans="1:3" s="123" customFormat="1" ht="13.5" x14ac:dyDescent="0.25">
      <c r="A18" s="545" t="s">
        <v>50</v>
      </c>
      <c r="B18" s="1093"/>
      <c r="C18" s="1094"/>
    </row>
    <row r="19" spans="1:3" s="123" customFormat="1" ht="13.5" x14ac:dyDescent="0.25">
      <c r="A19" s="545" t="s">
        <v>52</v>
      </c>
      <c r="B19" s="1093">
        <v>0</v>
      </c>
      <c r="C19" s="1094">
        <v>1586154.12</v>
      </c>
    </row>
    <row r="20" spans="1:3" s="123" customFormat="1" ht="13.5" x14ac:dyDescent="0.25">
      <c r="A20" s="545" t="s">
        <v>54</v>
      </c>
      <c r="B20" s="1093">
        <v>0</v>
      </c>
      <c r="C20" s="1094">
        <v>1001722.58</v>
      </c>
    </row>
    <row r="21" spans="1:3" s="123" customFormat="1" ht="13.5" x14ac:dyDescent="0.25">
      <c r="A21" s="545" t="s">
        <v>56</v>
      </c>
      <c r="B21" s="1093">
        <v>5554717.2000000002</v>
      </c>
      <c r="C21" s="1094">
        <v>0</v>
      </c>
    </row>
    <row r="22" spans="1:3" s="123" customFormat="1" ht="13.5" x14ac:dyDescent="0.25">
      <c r="A22" s="545" t="s">
        <v>58</v>
      </c>
      <c r="B22" s="546"/>
      <c r="C22" s="547"/>
    </row>
    <row r="23" spans="1:3" s="123" customFormat="1" ht="13.5" x14ac:dyDescent="0.25">
      <c r="A23" s="545" t="s">
        <v>59</v>
      </c>
      <c r="B23" s="546"/>
      <c r="C23" s="547"/>
    </row>
    <row r="24" spans="1:3" s="123" customFormat="1" ht="13.5" x14ac:dyDescent="0.25">
      <c r="A24" s="545" t="s">
        <v>60</v>
      </c>
      <c r="B24" s="546"/>
      <c r="C24" s="547"/>
    </row>
    <row r="25" spans="1:3" ht="6.75" customHeight="1" x14ac:dyDescent="0.3">
      <c r="A25" s="550"/>
      <c r="B25" s="548"/>
      <c r="C25" s="549"/>
    </row>
    <row r="26" spans="1:3" x14ac:dyDescent="0.3">
      <c r="A26" s="539" t="s">
        <v>254</v>
      </c>
      <c r="B26" s="540">
        <f>B27+B37</f>
        <v>1120645.54</v>
      </c>
      <c r="C26" s="541">
        <f>C27+C37</f>
        <v>0</v>
      </c>
    </row>
    <row r="27" spans="1:3" x14ac:dyDescent="0.3">
      <c r="A27" s="542" t="s">
        <v>26</v>
      </c>
      <c r="B27" s="543">
        <f>SUM(B28:B35)</f>
        <v>1120645.54</v>
      </c>
      <c r="C27" s="544">
        <f>SUM(C28:C35)</f>
        <v>0</v>
      </c>
    </row>
    <row r="28" spans="1:3" s="123" customFormat="1" ht="13.5" x14ac:dyDescent="0.25">
      <c r="A28" s="545" t="s">
        <v>28</v>
      </c>
      <c r="B28" s="1095">
        <v>1051330.0900000001</v>
      </c>
      <c r="C28" s="547"/>
    </row>
    <row r="29" spans="1:3" s="123" customFormat="1" ht="13.5" x14ac:dyDescent="0.25">
      <c r="A29" s="545" t="s">
        <v>30</v>
      </c>
      <c r="B29" s="1095">
        <v>0</v>
      </c>
      <c r="C29" s="547"/>
    </row>
    <row r="30" spans="1:3" s="123" customFormat="1" ht="13.5" x14ac:dyDescent="0.25">
      <c r="A30" s="545" t="s">
        <v>32</v>
      </c>
      <c r="B30" s="1095">
        <v>0</v>
      </c>
      <c r="C30" s="547"/>
    </row>
    <row r="31" spans="1:3" s="123" customFormat="1" ht="13.5" x14ac:dyDescent="0.25">
      <c r="A31" s="545" t="s">
        <v>34</v>
      </c>
      <c r="B31" s="1095">
        <v>0</v>
      </c>
      <c r="C31" s="547"/>
    </row>
    <row r="32" spans="1:3" s="123" customFormat="1" ht="13.5" x14ac:dyDescent="0.25">
      <c r="A32" s="545" t="s">
        <v>36</v>
      </c>
      <c r="B32" s="1095">
        <v>0</v>
      </c>
      <c r="C32" s="547"/>
    </row>
    <row r="33" spans="1:3" s="123" customFormat="1" ht="13.5" x14ac:dyDescent="0.25">
      <c r="A33" s="545" t="s">
        <v>38</v>
      </c>
      <c r="B33" s="1095">
        <v>0</v>
      </c>
      <c r="C33" s="547"/>
    </row>
    <row r="34" spans="1:3" s="123" customFormat="1" ht="13.5" x14ac:dyDescent="0.25">
      <c r="A34" s="545" t="s">
        <v>40</v>
      </c>
      <c r="B34" s="1095">
        <v>0</v>
      </c>
      <c r="C34" s="547"/>
    </row>
    <row r="35" spans="1:3" s="123" customFormat="1" ht="13.5" x14ac:dyDescent="0.25">
      <c r="A35" s="545" t="s">
        <v>41</v>
      </c>
      <c r="B35" s="1095">
        <v>69315.45</v>
      </c>
      <c r="C35" s="547"/>
    </row>
    <row r="36" spans="1:3" ht="6" customHeight="1" x14ac:dyDescent="0.3">
      <c r="A36" s="539"/>
      <c r="B36" s="551"/>
      <c r="C36" s="552"/>
    </row>
    <row r="37" spans="1:3" x14ac:dyDescent="0.3">
      <c r="A37" s="542" t="s">
        <v>45</v>
      </c>
      <c r="B37" s="543">
        <f>SUM(B38:B43)</f>
        <v>0</v>
      </c>
      <c r="C37" s="544">
        <f>SUM(C38:C43)</f>
        <v>0</v>
      </c>
    </row>
    <row r="38" spans="1:3" s="123" customFormat="1" ht="13.5" x14ac:dyDescent="0.25">
      <c r="A38" s="545" t="s">
        <v>47</v>
      </c>
      <c r="B38" s="546"/>
      <c r="C38" s="547"/>
    </row>
    <row r="39" spans="1:3" s="123" customFormat="1" ht="13.5" x14ac:dyDescent="0.25">
      <c r="A39" s="545" t="s">
        <v>49</v>
      </c>
      <c r="B39" s="546"/>
      <c r="C39" s="547"/>
    </row>
    <row r="40" spans="1:3" s="123" customFormat="1" ht="13.5" x14ac:dyDescent="0.25">
      <c r="A40" s="545" t="s">
        <v>51</v>
      </c>
      <c r="B40" s="546"/>
      <c r="C40" s="547"/>
    </row>
    <row r="41" spans="1:3" s="123" customFormat="1" ht="13.5" x14ac:dyDescent="0.25">
      <c r="A41" s="545" t="s">
        <v>53</v>
      </c>
      <c r="B41" s="546"/>
      <c r="C41" s="547"/>
    </row>
    <row r="42" spans="1:3" s="123" customFormat="1" ht="13.5" x14ac:dyDescent="0.25">
      <c r="A42" s="545" t="s">
        <v>55</v>
      </c>
      <c r="B42" s="546"/>
      <c r="C42" s="547"/>
    </row>
    <row r="43" spans="1:3" s="123" customFormat="1" ht="13.5" x14ac:dyDescent="0.25">
      <c r="A43" s="545" t="s">
        <v>57</v>
      </c>
      <c r="B43" s="546"/>
      <c r="C43" s="547"/>
    </row>
    <row r="44" spans="1:3" x14ac:dyDescent="0.3">
      <c r="A44" s="553"/>
      <c r="B44" s="548"/>
      <c r="C44" s="549"/>
    </row>
    <row r="45" spans="1:3" x14ac:dyDescent="0.3">
      <c r="A45" s="539" t="s">
        <v>255</v>
      </c>
      <c r="B45" s="540">
        <f>B46+B51</f>
        <v>0</v>
      </c>
      <c r="C45" s="541">
        <f>C46+C51</f>
        <v>4645506.75</v>
      </c>
    </row>
    <row r="46" spans="1:3" x14ac:dyDescent="0.3">
      <c r="A46" s="542" t="s">
        <v>66</v>
      </c>
      <c r="B46" s="543">
        <f>SUM(B47:B49)</f>
        <v>0</v>
      </c>
      <c r="C46" s="544">
        <f>SUM(C47:C49)</f>
        <v>0</v>
      </c>
    </row>
    <row r="47" spans="1:3" s="123" customFormat="1" ht="13.5" x14ac:dyDescent="0.25">
      <c r="A47" s="545" t="s">
        <v>67</v>
      </c>
      <c r="B47" s="546"/>
      <c r="C47" s="547"/>
    </row>
    <row r="48" spans="1:3" s="123" customFormat="1" ht="13.5" x14ac:dyDescent="0.25">
      <c r="A48" s="545" t="s">
        <v>68</v>
      </c>
      <c r="B48" s="546"/>
      <c r="C48" s="547"/>
    </row>
    <row r="49" spans="1:3" s="123" customFormat="1" ht="13.5" x14ac:dyDescent="0.25">
      <c r="A49" s="545" t="s">
        <v>69</v>
      </c>
      <c r="B49" s="546"/>
      <c r="C49" s="547"/>
    </row>
    <row r="50" spans="1:3" ht="6" customHeight="1" x14ac:dyDescent="0.3">
      <c r="A50" s="542"/>
      <c r="B50" s="551"/>
      <c r="C50" s="552"/>
    </row>
    <row r="51" spans="1:3" ht="15.75" customHeight="1" x14ac:dyDescent="0.3">
      <c r="A51" s="542" t="s">
        <v>70</v>
      </c>
      <c r="B51" s="543">
        <f>SUM(B52:B56)</f>
        <v>0</v>
      </c>
      <c r="C51" s="544">
        <f>SUM(C52:C56)</f>
        <v>4645506.75</v>
      </c>
    </row>
    <row r="52" spans="1:3" s="123" customFormat="1" ht="13.5" x14ac:dyDescent="0.25">
      <c r="A52" s="545" t="s">
        <v>71</v>
      </c>
      <c r="B52" s="546"/>
      <c r="C52" s="1096">
        <v>504351.95</v>
      </c>
    </row>
    <row r="53" spans="1:3" s="123" customFormat="1" ht="13.5" x14ac:dyDescent="0.25">
      <c r="A53" s="545" t="s">
        <v>72</v>
      </c>
      <c r="B53" s="546"/>
      <c r="C53" s="1096">
        <v>1446435.72</v>
      </c>
    </row>
    <row r="54" spans="1:3" s="123" customFormat="1" ht="13.5" x14ac:dyDescent="0.25">
      <c r="A54" s="545" t="s">
        <v>73</v>
      </c>
      <c r="B54" s="546"/>
      <c r="C54" s="1096">
        <v>0</v>
      </c>
    </row>
    <row r="55" spans="1:3" s="123" customFormat="1" ht="13.5" x14ac:dyDescent="0.25">
      <c r="A55" s="545" t="s">
        <v>74</v>
      </c>
      <c r="B55" s="546"/>
      <c r="C55" s="1096">
        <v>0</v>
      </c>
    </row>
    <row r="56" spans="1:3" s="123" customFormat="1" ht="13.5" x14ac:dyDescent="0.25">
      <c r="A56" s="545" t="s">
        <v>75</v>
      </c>
      <c r="B56" s="546"/>
      <c r="C56" s="1096">
        <v>2694719.08</v>
      </c>
    </row>
    <row r="57" spans="1:3" ht="7.5" customHeight="1" x14ac:dyDescent="0.3">
      <c r="A57" s="542"/>
      <c r="B57" s="548"/>
      <c r="C57" s="549"/>
    </row>
    <row r="58" spans="1:3" x14ac:dyDescent="0.3">
      <c r="A58" s="542" t="s">
        <v>256</v>
      </c>
      <c r="B58" s="543">
        <f>SUM(B59:B60)</f>
        <v>0</v>
      </c>
      <c r="C58" s="544">
        <f>SUM(C59:C60)</f>
        <v>0</v>
      </c>
    </row>
    <row r="59" spans="1:3" s="123" customFormat="1" ht="13.5" x14ac:dyDescent="0.25">
      <c r="A59" s="545" t="s">
        <v>77</v>
      </c>
      <c r="B59" s="546"/>
      <c r="C59" s="547"/>
    </row>
    <row r="60" spans="1:3" s="123" customFormat="1" ht="14.25" thickBot="1" x14ac:dyDescent="0.3">
      <c r="A60" s="554" t="s">
        <v>78</v>
      </c>
      <c r="B60" s="555"/>
      <c r="C60" s="556"/>
    </row>
    <row r="61" spans="1:3" s="123" customFormat="1" ht="13.5" x14ac:dyDescent="0.25">
      <c r="A61" s="438" t="s">
        <v>243</v>
      </c>
      <c r="B61" s="546"/>
      <c r="C61" s="546"/>
    </row>
    <row r="62" spans="1:3" s="123" customFormat="1" ht="13.5" x14ac:dyDescent="0.25">
      <c r="A62" s="438"/>
      <c r="B62" s="546"/>
      <c r="C62" s="546"/>
    </row>
    <row r="63" spans="1:3" s="123" customFormat="1" ht="13.5" x14ac:dyDescent="0.25">
      <c r="A63" s="438"/>
      <c r="B63" s="546"/>
      <c r="C63" s="546"/>
    </row>
    <row r="64" spans="1:3" s="123" customFormat="1" ht="13.5" x14ac:dyDescent="0.25">
      <c r="A64" s="557"/>
      <c r="B64" s="546"/>
      <c r="C64" s="546"/>
    </row>
    <row r="65" spans="1:3" s="123" customFormat="1" ht="13.5" x14ac:dyDescent="0.25">
      <c r="A65" s="557" t="s">
        <v>244</v>
      </c>
      <c r="B65" s="546"/>
      <c r="C65" s="546"/>
    </row>
    <row r="66" spans="1:3" s="123" customFormat="1" ht="13.5" x14ac:dyDescent="0.25">
      <c r="A66" s="557" t="s">
        <v>244</v>
      </c>
      <c r="B66" s="546"/>
      <c r="C66" s="546"/>
    </row>
    <row r="67" spans="1:3" x14ac:dyDescent="0.3">
      <c r="A67" s="438" t="s">
        <v>244</v>
      </c>
      <c r="B67" s="558"/>
      <c r="C67" s="558"/>
    </row>
  </sheetData>
  <sheetProtection password="C115" sheet="1" formatColumns="0" formatRow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1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  <pageSetUpPr fitToPage="1"/>
  </sheetPr>
  <dimension ref="A1:E70"/>
  <sheetViews>
    <sheetView view="pageBreakPreview" topLeftCell="A16" zoomScale="140" zoomScaleNormal="100" zoomScaleSheetLayoutView="140" workbookViewId="0">
      <selection activeCell="D25" sqref="D25"/>
    </sheetView>
  </sheetViews>
  <sheetFormatPr baseColWidth="10" defaultColWidth="11.28515625" defaultRowHeight="16.5" x14ac:dyDescent="0.3"/>
  <cols>
    <col min="1" max="1" width="1.5703125" style="51" customWidth="1"/>
    <col min="2" max="2" width="70.85546875" style="51" customWidth="1"/>
    <col min="3" max="4" width="12.7109375" style="51" customWidth="1"/>
    <col min="5" max="16384" width="11.28515625" style="51"/>
  </cols>
  <sheetData>
    <row r="1" spans="1:4" x14ac:dyDescent="0.3">
      <c r="A1" s="1172" t="str">
        <f>'CPCA-I-01'!A1</f>
        <v>Universidad Tecnológica de Guaymas</v>
      </c>
      <c r="B1" s="1172"/>
      <c r="C1" s="1172"/>
      <c r="D1" s="1172"/>
    </row>
    <row r="2" spans="1:4" x14ac:dyDescent="0.3">
      <c r="A2" s="1170" t="s">
        <v>4</v>
      </c>
      <c r="B2" s="1170"/>
      <c r="C2" s="1170"/>
      <c r="D2" s="1170"/>
    </row>
    <row r="3" spans="1:4" x14ac:dyDescent="0.3">
      <c r="A3" s="1189" t="str">
        <f>'CPCA-I-01'!A3:G3</f>
        <v>Al 31 de diciembre de 2020</v>
      </c>
      <c r="B3" s="1189"/>
      <c r="C3" s="1189"/>
      <c r="D3" s="1189"/>
    </row>
    <row r="4" spans="1:4" ht="17.25" thickBot="1" x14ac:dyDescent="0.35">
      <c r="A4" s="1192" t="s">
        <v>1023</v>
      </c>
      <c r="B4" s="1192"/>
      <c r="C4" s="52"/>
      <c r="D4" s="50"/>
    </row>
    <row r="5" spans="1:4" ht="23.25" customHeight="1" thickBot="1" x14ac:dyDescent="0.35">
      <c r="A5" s="1193" t="s">
        <v>246</v>
      </c>
      <c r="B5" s="1194"/>
      <c r="C5" s="161">
        <v>2020</v>
      </c>
      <c r="D5" s="162">
        <v>2019</v>
      </c>
    </row>
    <row r="6" spans="1:4" s="128" customFormat="1" ht="12" customHeight="1" thickTop="1" x14ac:dyDescent="0.25">
      <c r="A6" s="1190" t="s">
        <v>257</v>
      </c>
      <c r="B6" s="1191"/>
      <c r="C6" s="1191"/>
      <c r="D6" s="127"/>
    </row>
    <row r="7" spans="1:4" s="128" customFormat="1" ht="12.75" customHeight="1" x14ac:dyDescent="0.25">
      <c r="A7" s="129"/>
      <c r="B7" s="130" t="s">
        <v>250</v>
      </c>
      <c r="C7" s="145">
        <f>SUM(C8:C17)</f>
        <v>29849617.02</v>
      </c>
      <c r="D7" s="146">
        <f>SUM(D8:D17)</f>
        <v>29313902.439999998</v>
      </c>
    </row>
    <row r="8" spans="1:4" s="132" customFormat="1" ht="11.1" customHeight="1" x14ac:dyDescent="0.25">
      <c r="A8" s="131"/>
      <c r="B8" s="143" t="s">
        <v>198</v>
      </c>
      <c r="C8" s="1097"/>
      <c r="D8" s="1098"/>
    </row>
    <row r="9" spans="1:4" s="132" customFormat="1" ht="11.1" customHeight="1" x14ac:dyDescent="0.25">
      <c r="A9" s="131"/>
      <c r="B9" s="143" t="s">
        <v>199</v>
      </c>
      <c r="C9" s="1097"/>
      <c r="D9" s="1098"/>
    </row>
    <row r="10" spans="1:4" s="132" customFormat="1" ht="11.1" customHeight="1" x14ac:dyDescent="0.25">
      <c r="A10" s="131"/>
      <c r="B10" s="143" t="s">
        <v>258</v>
      </c>
      <c r="C10" s="1097"/>
      <c r="D10" s="1098"/>
    </row>
    <row r="11" spans="1:4" s="132" customFormat="1" ht="11.1" customHeight="1" x14ac:dyDescent="0.25">
      <c r="A11" s="131"/>
      <c r="B11" s="143" t="s">
        <v>201</v>
      </c>
      <c r="C11" s="1097"/>
      <c r="D11" s="1098"/>
    </row>
    <row r="12" spans="1:4" s="132" customFormat="1" ht="11.1" customHeight="1" x14ac:dyDescent="0.25">
      <c r="A12" s="131"/>
      <c r="B12" s="143" t="s">
        <v>420</v>
      </c>
      <c r="C12" s="1097">
        <v>13574.32</v>
      </c>
      <c r="D12" s="1098">
        <v>0</v>
      </c>
    </row>
    <row r="13" spans="1:4" s="132" customFormat="1" ht="11.1" customHeight="1" x14ac:dyDescent="0.25">
      <c r="A13" s="131"/>
      <c r="B13" s="143" t="s">
        <v>943</v>
      </c>
      <c r="C13" s="1097">
        <v>0</v>
      </c>
      <c r="D13" s="1098">
        <v>0</v>
      </c>
    </row>
    <row r="14" spans="1:4" s="132" customFormat="1" ht="11.1" customHeight="1" x14ac:dyDescent="0.25">
      <c r="A14" s="131"/>
      <c r="B14" s="143" t="s">
        <v>959</v>
      </c>
      <c r="C14" s="1097">
        <v>1573780</v>
      </c>
      <c r="D14" s="1098">
        <v>2640934.33</v>
      </c>
    </row>
    <row r="15" spans="1:4" s="132" customFormat="1" ht="25.5" customHeight="1" x14ac:dyDescent="0.25">
      <c r="A15" s="131"/>
      <c r="B15" s="143" t="s">
        <v>945</v>
      </c>
      <c r="C15" s="1097">
        <v>0</v>
      </c>
      <c r="D15" s="1098">
        <v>0</v>
      </c>
    </row>
    <row r="16" spans="1:4" s="132" customFormat="1" ht="12" customHeight="1" x14ac:dyDescent="0.25">
      <c r="A16" s="131"/>
      <c r="B16" s="143" t="s">
        <v>954</v>
      </c>
      <c r="C16" s="1097">
        <v>28262262.699999999</v>
      </c>
      <c r="D16" s="1098">
        <v>26672968.109999999</v>
      </c>
    </row>
    <row r="17" spans="1:4" s="132" customFormat="1" ht="12" customHeight="1" x14ac:dyDescent="0.25">
      <c r="A17" s="131"/>
      <c r="B17" s="143" t="s">
        <v>259</v>
      </c>
      <c r="C17" s="147"/>
      <c r="D17" s="148"/>
    </row>
    <row r="18" spans="1:4" s="128" customFormat="1" ht="13.5" customHeight="1" x14ac:dyDescent="0.25">
      <c r="A18" s="129"/>
      <c r="B18" s="130" t="s">
        <v>251</v>
      </c>
      <c r="C18" s="145">
        <f>SUM(C19:C34)</f>
        <v>29299619.039999999</v>
      </c>
      <c r="D18" s="146">
        <f>SUM(D19:D34)</f>
        <v>29417175.289999999</v>
      </c>
    </row>
    <row r="19" spans="1:4" s="128" customFormat="1" ht="11.1" customHeight="1" x14ac:dyDescent="0.25">
      <c r="A19" s="129"/>
      <c r="B19" s="143" t="s">
        <v>212</v>
      </c>
      <c r="C19" s="1099">
        <v>19027633.289999999</v>
      </c>
      <c r="D19" s="1100">
        <v>17450206.149999999</v>
      </c>
    </row>
    <row r="20" spans="1:4" s="128" customFormat="1" ht="11.1" customHeight="1" x14ac:dyDescent="0.25">
      <c r="A20" s="129"/>
      <c r="B20" s="143" t="s">
        <v>213</v>
      </c>
      <c r="C20" s="1099">
        <v>1303677.96</v>
      </c>
      <c r="D20" s="1100">
        <v>1342670.01</v>
      </c>
    </row>
    <row r="21" spans="1:4" s="128" customFormat="1" ht="11.1" customHeight="1" x14ac:dyDescent="0.25">
      <c r="A21" s="129"/>
      <c r="B21" s="143" t="s">
        <v>214</v>
      </c>
      <c r="C21" s="1099">
        <v>4925672.2300000004</v>
      </c>
      <c r="D21" s="1100">
        <v>5360857.16</v>
      </c>
    </row>
    <row r="22" spans="1:4" s="128" customFormat="1" ht="12.75" customHeight="1" x14ac:dyDescent="0.25">
      <c r="A22" s="129"/>
      <c r="B22" s="143" t="s">
        <v>215</v>
      </c>
      <c r="C22" s="1099">
        <v>0</v>
      </c>
      <c r="D22" s="1100">
        <v>0</v>
      </c>
    </row>
    <row r="23" spans="1:4" s="128" customFormat="1" ht="11.1" customHeight="1" x14ac:dyDescent="0.25">
      <c r="A23" s="129"/>
      <c r="B23" s="143" t="s">
        <v>260</v>
      </c>
      <c r="C23" s="1099">
        <v>0</v>
      </c>
      <c r="D23" s="1100">
        <v>0</v>
      </c>
    </row>
    <row r="24" spans="1:4" s="128" customFormat="1" ht="11.1" customHeight="1" x14ac:dyDescent="0.25">
      <c r="A24" s="129"/>
      <c r="B24" s="143" t="s">
        <v>261</v>
      </c>
      <c r="C24" s="1099">
        <v>0</v>
      </c>
      <c r="D24" s="1100">
        <v>0</v>
      </c>
    </row>
    <row r="25" spans="1:4" s="128" customFormat="1" ht="11.1" customHeight="1" x14ac:dyDescent="0.25">
      <c r="A25" s="129"/>
      <c r="B25" s="143" t="s">
        <v>218</v>
      </c>
      <c r="C25" s="1099">
        <v>393738.52</v>
      </c>
      <c r="D25" s="1100">
        <v>322323.05</v>
      </c>
    </row>
    <row r="26" spans="1:4" s="128" customFormat="1" ht="11.1" customHeight="1" x14ac:dyDescent="0.25">
      <c r="A26" s="129"/>
      <c r="B26" s="143" t="s">
        <v>219</v>
      </c>
      <c r="C26" s="1099">
        <v>0</v>
      </c>
      <c r="D26" s="1100">
        <v>0</v>
      </c>
    </row>
    <row r="27" spans="1:4" s="128" customFormat="1" ht="11.1" customHeight="1" x14ac:dyDescent="0.25">
      <c r="A27" s="129"/>
      <c r="B27" s="143" t="s">
        <v>220</v>
      </c>
      <c r="C27" s="1099">
        <v>0</v>
      </c>
      <c r="D27" s="1100">
        <v>0</v>
      </c>
    </row>
    <row r="28" spans="1:4" s="128" customFormat="1" ht="11.1" customHeight="1" x14ac:dyDescent="0.25">
      <c r="A28" s="129"/>
      <c r="B28" s="143" t="s">
        <v>221</v>
      </c>
      <c r="C28" s="1099">
        <v>0</v>
      </c>
      <c r="D28" s="1100">
        <v>0</v>
      </c>
    </row>
    <row r="29" spans="1:4" s="128" customFormat="1" ht="11.1" customHeight="1" x14ac:dyDescent="0.25">
      <c r="A29" s="129"/>
      <c r="B29" s="143" t="s">
        <v>222</v>
      </c>
      <c r="C29" s="1099">
        <v>0</v>
      </c>
      <c r="D29" s="1100">
        <v>0</v>
      </c>
    </row>
    <row r="30" spans="1:4" s="128" customFormat="1" ht="11.1" customHeight="1" x14ac:dyDescent="0.25">
      <c r="A30" s="129"/>
      <c r="B30" s="143" t="s">
        <v>223</v>
      </c>
      <c r="C30" s="1099">
        <v>0</v>
      </c>
      <c r="D30" s="1100">
        <v>0</v>
      </c>
    </row>
    <row r="31" spans="1:4" s="128" customFormat="1" ht="11.1" customHeight="1" x14ac:dyDescent="0.25">
      <c r="A31" s="129"/>
      <c r="B31" s="143" t="s">
        <v>262</v>
      </c>
      <c r="C31" s="1099">
        <v>0</v>
      </c>
      <c r="D31" s="1100">
        <v>0</v>
      </c>
    </row>
    <row r="32" spans="1:4" s="128" customFormat="1" ht="11.1" customHeight="1" x14ac:dyDescent="0.25">
      <c r="A32" s="129"/>
      <c r="B32" s="143" t="s">
        <v>67</v>
      </c>
      <c r="C32" s="1099">
        <v>0</v>
      </c>
      <c r="D32" s="1100">
        <v>0</v>
      </c>
    </row>
    <row r="33" spans="1:4" s="128" customFormat="1" ht="11.1" customHeight="1" x14ac:dyDescent="0.25">
      <c r="A33" s="129"/>
      <c r="B33" s="143" t="s">
        <v>226</v>
      </c>
      <c r="C33" s="1099">
        <v>0</v>
      </c>
      <c r="D33" s="1100">
        <v>0</v>
      </c>
    </row>
    <row r="34" spans="1:4" s="128" customFormat="1" ht="11.1" customHeight="1" x14ac:dyDescent="0.25">
      <c r="A34" s="129"/>
      <c r="B34" s="143" t="s">
        <v>263</v>
      </c>
      <c r="C34" s="1099">
        <v>3648897.04</v>
      </c>
      <c r="D34" s="1100">
        <v>4941118.92</v>
      </c>
    </row>
    <row r="35" spans="1:4" s="128" customFormat="1" ht="12" customHeight="1" x14ac:dyDescent="0.25">
      <c r="A35" s="133" t="s">
        <v>264</v>
      </c>
      <c r="B35" s="134"/>
      <c r="C35" s="149">
        <f>C7-C18</f>
        <v>549997.98000000045</v>
      </c>
      <c r="D35" s="150">
        <f>D7-D18</f>
        <v>-103272.85000000149</v>
      </c>
    </row>
    <row r="36" spans="1:4" s="128" customFormat="1" ht="4.5" customHeight="1" x14ac:dyDescent="0.25">
      <c r="A36" s="135"/>
      <c r="B36" s="136"/>
      <c r="C36" s="151"/>
      <c r="D36" s="152"/>
    </row>
    <row r="37" spans="1:4" s="128" customFormat="1" ht="12.75" x14ac:dyDescent="0.25">
      <c r="A37" s="137" t="s">
        <v>265</v>
      </c>
      <c r="B37" s="130"/>
      <c r="C37" s="153"/>
      <c r="D37" s="154"/>
    </row>
    <row r="38" spans="1:4" s="128" customFormat="1" ht="10.5" customHeight="1" x14ac:dyDescent="0.25">
      <c r="A38" s="129"/>
      <c r="B38" s="130" t="s">
        <v>250</v>
      </c>
      <c r="C38" s="145">
        <f>SUM(C39:C41)</f>
        <v>0</v>
      </c>
      <c r="D38" s="146">
        <f>SUM(D39:D41)</f>
        <v>0</v>
      </c>
    </row>
    <row r="39" spans="1:4" s="128" customFormat="1" ht="11.1" customHeight="1" x14ac:dyDescent="0.25">
      <c r="A39" s="129"/>
      <c r="B39" s="144" t="s">
        <v>50</v>
      </c>
      <c r="C39" s="147"/>
      <c r="D39" s="148"/>
    </row>
    <row r="40" spans="1:4" s="128" customFormat="1" ht="11.1" customHeight="1" x14ac:dyDescent="0.25">
      <c r="A40" s="129"/>
      <c r="B40" s="144" t="s">
        <v>52</v>
      </c>
      <c r="C40" s="147"/>
      <c r="D40" s="148"/>
    </row>
    <row r="41" spans="1:4" s="128" customFormat="1" ht="11.1" customHeight="1" x14ac:dyDescent="0.25">
      <c r="A41" s="129"/>
      <c r="B41" s="144" t="s">
        <v>266</v>
      </c>
      <c r="C41" s="147"/>
      <c r="D41" s="148"/>
    </row>
    <row r="42" spans="1:4" s="128" customFormat="1" ht="10.5" customHeight="1" x14ac:dyDescent="0.25">
      <c r="A42" s="129"/>
      <c r="B42" s="130" t="s">
        <v>251</v>
      </c>
      <c r="C42" s="145">
        <f>SUM(C43:C45)</f>
        <v>1845001.2999999998</v>
      </c>
      <c r="D42" s="146">
        <f>SUM(D43:D45)</f>
        <v>647845.84</v>
      </c>
    </row>
    <row r="43" spans="1:4" s="128" customFormat="1" ht="11.1" customHeight="1" x14ac:dyDescent="0.25">
      <c r="A43" s="129"/>
      <c r="B43" s="144" t="s">
        <v>50</v>
      </c>
      <c r="C43" s="1101"/>
      <c r="D43" s="1102"/>
    </row>
    <row r="44" spans="1:4" s="128" customFormat="1" ht="11.1" customHeight="1" x14ac:dyDescent="0.25">
      <c r="A44" s="129"/>
      <c r="B44" s="144" t="s">
        <v>52</v>
      </c>
      <c r="C44" s="1101">
        <v>843278.72</v>
      </c>
      <c r="D44" s="1102">
        <v>31021.84</v>
      </c>
    </row>
    <row r="45" spans="1:4" s="128" customFormat="1" ht="11.1" customHeight="1" x14ac:dyDescent="0.25">
      <c r="A45" s="129"/>
      <c r="B45" s="144" t="s">
        <v>267</v>
      </c>
      <c r="C45" s="1101">
        <v>1001722.58</v>
      </c>
      <c r="D45" s="1102">
        <v>616824</v>
      </c>
    </row>
    <row r="46" spans="1:4" s="128" customFormat="1" ht="12" customHeight="1" x14ac:dyDescent="0.25">
      <c r="A46" s="133" t="s">
        <v>268</v>
      </c>
      <c r="B46" s="134"/>
      <c r="C46" s="149">
        <f>C38-C42</f>
        <v>-1845001.2999999998</v>
      </c>
      <c r="D46" s="150">
        <f>D38-D42</f>
        <v>-647845.84</v>
      </c>
    </row>
    <row r="47" spans="1:4" s="128" customFormat="1" ht="2.25" customHeight="1" x14ac:dyDescent="0.25">
      <c r="A47" s="135"/>
      <c r="B47" s="136"/>
      <c r="C47" s="155"/>
      <c r="D47" s="156"/>
    </row>
    <row r="48" spans="1:4" s="128" customFormat="1" ht="12" customHeight="1" x14ac:dyDescent="0.25">
      <c r="A48" s="137" t="s">
        <v>269</v>
      </c>
      <c r="B48" s="130"/>
      <c r="C48" s="153"/>
      <c r="D48" s="154"/>
    </row>
    <row r="49" spans="1:5" s="128" customFormat="1" ht="12.75" x14ac:dyDescent="0.25">
      <c r="A49" s="129"/>
      <c r="B49" s="130" t="s">
        <v>250</v>
      </c>
      <c r="C49" s="145">
        <f>C50+C53</f>
        <v>0</v>
      </c>
      <c r="D49" s="145">
        <f>D50+D53</f>
        <v>0</v>
      </c>
    </row>
    <row r="50" spans="1:5" s="128" customFormat="1" ht="11.1" customHeight="1" x14ac:dyDescent="0.25">
      <c r="A50" s="129"/>
      <c r="B50" s="144" t="s">
        <v>270</v>
      </c>
      <c r="C50" s="147">
        <f>C51+C52</f>
        <v>0</v>
      </c>
      <c r="D50" s="147">
        <f>D51+D52</f>
        <v>0</v>
      </c>
    </row>
    <row r="51" spans="1:5" s="128" customFormat="1" ht="11.1" customHeight="1" x14ac:dyDescent="0.25">
      <c r="A51" s="129"/>
      <c r="B51" s="144" t="s">
        <v>963</v>
      </c>
      <c r="C51" s="147">
        <v>0</v>
      </c>
      <c r="D51" s="148">
        <v>0</v>
      </c>
    </row>
    <row r="52" spans="1:5" s="128" customFormat="1" ht="11.1" customHeight="1" x14ac:dyDescent="0.25">
      <c r="A52" s="129"/>
      <c r="B52" s="144" t="s">
        <v>964</v>
      </c>
      <c r="C52" s="147">
        <v>0</v>
      </c>
      <c r="D52" s="148">
        <v>0</v>
      </c>
    </row>
    <row r="53" spans="1:5" s="128" customFormat="1" ht="11.1" customHeight="1" x14ac:dyDescent="0.25">
      <c r="A53" s="129"/>
      <c r="B53" s="144" t="s">
        <v>271</v>
      </c>
      <c r="C53" s="147">
        <v>0</v>
      </c>
      <c r="D53" s="148">
        <v>0</v>
      </c>
    </row>
    <row r="54" spans="1:5" s="128" customFormat="1" ht="11.25" customHeight="1" x14ac:dyDescent="0.25">
      <c r="A54" s="129"/>
      <c r="B54" s="130" t="s">
        <v>251</v>
      </c>
      <c r="C54" s="145">
        <f>C55+C58</f>
        <v>0</v>
      </c>
      <c r="D54" s="145">
        <f>D55+D58</f>
        <v>0</v>
      </c>
    </row>
    <row r="55" spans="1:5" s="128" customFormat="1" ht="11.1" customHeight="1" x14ac:dyDescent="0.25">
      <c r="A55" s="129"/>
      <c r="B55" s="144" t="s">
        <v>272</v>
      </c>
      <c r="C55" s="147">
        <f>C56+C57</f>
        <v>0</v>
      </c>
      <c r="D55" s="147">
        <f>D56+D57</f>
        <v>0</v>
      </c>
    </row>
    <row r="56" spans="1:5" s="128" customFormat="1" ht="11.1" customHeight="1" x14ac:dyDescent="0.25">
      <c r="A56" s="129"/>
      <c r="B56" s="144" t="s">
        <v>963</v>
      </c>
      <c r="C56" s="147"/>
      <c r="D56" s="148"/>
    </row>
    <row r="57" spans="1:5" s="128" customFormat="1" ht="11.1" customHeight="1" x14ac:dyDescent="0.25">
      <c r="A57" s="129"/>
      <c r="B57" s="144" t="s">
        <v>964</v>
      </c>
      <c r="C57" s="147"/>
      <c r="D57" s="148"/>
    </row>
    <row r="58" spans="1:5" s="128" customFormat="1" ht="11.1" customHeight="1" x14ac:dyDescent="0.25">
      <c r="A58" s="129"/>
      <c r="B58" s="144" t="s">
        <v>273</v>
      </c>
      <c r="C58" s="147"/>
      <c r="D58" s="148"/>
    </row>
    <row r="59" spans="1:5" s="128" customFormat="1" ht="12" customHeight="1" x14ac:dyDescent="0.25">
      <c r="A59" s="133" t="s">
        <v>274</v>
      </c>
      <c r="B59" s="134"/>
      <c r="C59" s="149">
        <f>C49-C54</f>
        <v>0</v>
      </c>
      <c r="D59" s="150">
        <f>D49-D54</f>
        <v>0</v>
      </c>
    </row>
    <row r="60" spans="1:5" s="128" customFormat="1" ht="2.25" customHeight="1" x14ac:dyDescent="0.25">
      <c r="A60" s="135"/>
      <c r="B60" s="136"/>
      <c r="C60" s="155"/>
      <c r="D60" s="156"/>
    </row>
    <row r="61" spans="1:5" s="128" customFormat="1" ht="12" customHeight="1" x14ac:dyDescent="0.25">
      <c r="A61" s="133" t="s">
        <v>275</v>
      </c>
      <c r="B61" s="138"/>
      <c r="C61" s="157">
        <f>C59+C46+C35</f>
        <v>-1295003.3199999994</v>
      </c>
      <c r="D61" s="158">
        <f>D59+D46+D35</f>
        <v>-751118.69000000146</v>
      </c>
    </row>
    <row r="62" spans="1:5" ht="2.25" customHeight="1" x14ac:dyDescent="0.3">
      <c r="A62" s="139"/>
      <c r="B62" s="140"/>
      <c r="C62" s="155"/>
      <c r="D62" s="156"/>
    </row>
    <row r="63" spans="1:5" s="128" customFormat="1" ht="12" customHeight="1" x14ac:dyDescent="0.25">
      <c r="A63" s="133" t="s">
        <v>276</v>
      </c>
      <c r="B63" s="134"/>
      <c r="C63" s="1103">
        <v>5045780.2300000004</v>
      </c>
      <c r="D63" s="1104">
        <v>5796898.9199999999</v>
      </c>
      <c r="E63" s="437" t="str">
        <f>IF(C63-'CPCA-I-01'!C7&gt;0.99,"ERROR!!!, NO COINCIDEN LOS MONTOS CON LO REPORTADO EN EL FORMATO ETCA-I-01 EN EL EJERCICIO 2015","")</f>
        <v/>
      </c>
    </row>
    <row r="64" spans="1:5" s="128" customFormat="1" ht="12" customHeight="1" thickBot="1" x14ac:dyDescent="0.3">
      <c r="A64" s="142" t="s">
        <v>277</v>
      </c>
      <c r="B64" s="141"/>
      <c r="C64" s="159">
        <f>C63+C61</f>
        <v>3750776.9100000011</v>
      </c>
      <c r="D64" s="160">
        <f>D63+D61</f>
        <v>5045780.2299999986</v>
      </c>
      <c r="E64" s="437" t="str">
        <f>IF(C64-'CPCA-I-01'!B7&gt;0.99,"ERROR!!!, NO COINCIDEN LOS MONTOS CON LO REPORTADO EN EL FORMATO ETCA-I-01","")</f>
        <v/>
      </c>
    </row>
    <row r="65" spans="1:5" s="128" customFormat="1" ht="12" customHeight="1" x14ac:dyDescent="0.25">
      <c r="A65" s="128" t="s">
        <v>243</v>
      </c>
      <c r="E65" s="589"/>
    </row>
    <row r="66" spans="1:5" s="128" customFormat="1" ht="12" customHeight="1" x14ac:dyDescent="0.25">
      <c r="E66" s="589"/>
    </row>
    <row r="67" spans="1:5" s="128" customFormat="1" ht="12" customHeight="1" x14ac:dyDescent="0.25">
      <c r="A67" s="134"/>
      <c r="B67" s="138"/>
      <c r="C67" s="157"/>
      <c r="D67" s="157"/>
      <c r="E67" s="437"/>
    </row>
    <row r="68" spans="1:5" s="128" customFormat="1" ht="12" customHeight="1" x14ac:dyDescent="0.25">
      <c r="A68" s="134"/>
      <c r="B68" s="138"/>
      <c r="C68" s="157"/>
      <c r="D68" s="157"/>
      <c r="E68" s="437"/>
    </row>
    <row r="69" spans="1:5" s="128" customFormat="1" ht="12" customHeight="1" x14ac:dyDescent="0.25">
      <c r="A69" s="134"/>
      <c r="B69" s="138"/>
      <c r="C69" s="157"/>
      <c r="D69" s="157"/>
      <c r="E69" s="437"/>
    </row>
    <row r="70" spans="1:5" ht="12" customHeight="1" x14ac:dyDescent="0.3">
      <c r="A70" s="438" t="s">
        <v>244</v>
      </c>
    </row>
  </sheetData>
  <sheetProtection password="C115" sheet="1" insertHyperlinks="0"/>
  <mergeCells count="6">
    <mergeCell ref="A6:C6"/>
    <mergeCell ref="A1:D1"/>
    <mergeCell ref="A2:D2"/>
    <mergeCell ref="A3:D3"/>
    <mergeCell ref="A4:B4"/>
    <mergeCell ref="A5:B5"/>
  </mergeCells>
  <printOptions horizontalCentered="1"/>
  <pageMargins left="0.39370078740157483" right="0.39370078740157483" top="0.39370078740157483" bottom="0.39370078740157483" header="0.31496062992125984" footer="0.31496062992125984"/>
  <pageSetup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pageSetUpPr fitToPage="1"/>
  </sheetPr>
  <dimension ref="A1:H33"/>
  <sheetViews>
    <sheetView view="pageBreakPreview" zoomScaleNormal="100" zoomScaleSheetLayoutView="100" workbookViewId="0">
      <selection activeCell="E22" sqref="E22"/>
    </sheetView>
  </sheetViews>
  <sheetFormatPr baseColWidth="10" defaultColWidth="11.28515625" defaultRowHeight="16.5" x14ac:dyDescent="0.25"/>
  <cols>
    <col min="1" max="1" width="1.28515625" style="121" customWidth="1"/>
    <col min="2" max="2" width="32.28515625" style="121" customWidth="1"/>
    <col min="3" max="7" width="12.7109375" style="121" customWidth="1"/>
    <col min="8" max="8" width="63.85546875" style="121" customWidth="1"/>
    <col min="9" max="16384" width="11.28515625" style="121"/>
  </cols>
  <sheetData>
    <row r="1" spans="1:8" x14ac:dyDescent="0.25">
      <c r="A1" s="1197" t="str">
        <f>'CPCA-I-01'!A1</f>
        <v>Universidad Tecnológica de Guaymas</v>
      </c>
      <c r="B1" s="1197"/>
      <c r="C1" s="1197"/>
      <c r="D1" s="1197"/>
      <c r="E1" s="1197"/>
      <c r="F1" s="1197"/>
      <c r="G1" s="1197"/>
    </row>
    <row r="2" spans="1:8" s="163" customFormat="1" ht="18" x14ac:dyDescent="0.25">
      <c r="A2" s="1197" t="s">
        <v>5</v>
      </c>
      <c r="B2" s="1197"/>
      <c r="C2" s="1197"/>
      <c r="D2" s="1197"/>
      <c r="E2" s="1197"/>
      <c r="F2" s="1197"/>
      <c r="G2" s="1197"/>
      <c r="H2" s="427"/>
    </row>
    <row r="3" spans="1:8" s="163" customFormat="1" x14ac:dyDescent="0.25">
      <c r="A3" s="1198" t="str">
        <f>'CPCA-I-03'!A3:D3</f>
        <v>Del 01 de enero al 31 de diciembre de 2020</v>
      </c>
      <c r="B3" s="1198"/>
      <c r="C3" s="1198"/>
      <c r="D3" s="1198"/>
      <c r="E3" s="1198"/>
      <c r="F3" s="1198"/>
      <c r="G3" s="1198"/>
    </row>
    <row r="4" spans="1:8" s="165" customFormat="1" ht="17.25" thickBot="1" x14ac:dyDescent="0.3">
      <c r="A4" s="164"/>
      <c r="B4" s="164"/>
      <c r="C4" s="1199" t="s">
        <v>1024</v>
      </c>
      <c r="D4" s="1199"/>
      <c r="E4" s="164"/>
      <c r="F4" s="52"/>
      <c r="G4" s="164"/>
    </row>
    <row r="5" spans="1:8" s="166" customFormat="1" ht="50.25" thickBot="1" x14ac:dyDescent="0.3">
      <c r="A5" s="1195" t="s">
        <v>246</v>
      </c>
      <c r="B5" s="1196"/>
      <c r="C5" s="169" t="s">
        <v>278</v>
      </c>
      <c r="D5" s="169" t="s">
        <v>279</v>
      </c>
      <c r="E5" s="169" t="s">
        <v>280</v>
      </c>
      <c r="F5" s="169" t="s">
        <v>281</v>
      </c>
      <c r="G5" s="170" t="s">
        <v>282</v>
      </c>
    </row>
    <row r="6" spans="1:8" ht="20.100000000000001" customHeight="1" x14ac:dyDescent="0.25">
      <c r="A6" s="559"/>
      <c r="B6" s="560"/>
      <c r="C6" s="561"/>
      <c r="D6" s="561"/>
      <c r="E6" s="561"/>
      <c r="F6" s="561"/>
      <c r="G6" s="562"/>
    </row>
    <row r="7" spans="1:8" ht="20.100000000000001" customHeight="1" x14ac:dyDescent="0.25">
      <c r="A7" s="563" t="s">
        <v>23</v>
      </c>
      <c r="B7" s="564"/>
      <c r="C7" s="565">
        <f>C9+C18</f>
        <v>80197607.550000012</v>
      </c>
      <c r="D7" s="565">
        <f>D9+D18</f>
        <v>75640900.230000004</v>
      </c>
      <c r="E7" s="565">
        <f>E9+E18</f>
        <v>79165761.440000013</v>
      </c>
      <c r="F7" s="565">
        <f>F9+F18</f>
        <v>76672746.340000004</v>
      </c>
      <c r="G7" s="847">
        <f>G9+G18</f>
        <v>-3524861.2100000018</v>
      </c>
      <c r="H7" s="418" t="str">
        <f>IF(F7&lt;&gt;'CPCA-I-01'!B31,"ERROR!!!!! EL MONTO NO COINCIDE CON LO REPORTADO EN EL FORMATO ETCA-I-01 EN EL TOTAL ","")</f>
        <v/>
      </c>
    </row>
    <row r="8" spans="1:8" ht="20.100000000000001" customHeight="1" x14ac:dyDescent="0.25">
      <c r="A8" s="568"/>
      <c r="B8" s="569"/>
      <c r="C8" s="570"/>
      <c r="D8" s="570"/>
      <c r="E8" s="570"/>
      <c r="F8" s="570"/>
      <c r="G8" s="571"/>
    </row>
    <row r="9" spans="1:8" ht="20.100000000000001" customHeight="1" x14ac:dyDescent="0.25">
      <c r="A9" s="568"/>
      <c r="B9" s="569" t="s">
        <v>25</v>
      </c>
      <c r="C9" s="565">
        <f>SUM(C10:C16)</f>
        <v>5048504.4300000006</v>
      </c>
      <c r="D9" s="565">
        <f>SUM(D10:D16)</f>
        <v>72879900.189999998</v>
      </c>
      <c r="E9" s="565">
        <f>SUM(E10:E16)</f>
        <v>73437920.900000006</v>
      </c>
      <c r="F9" s="566">
        <f>C9+D9-E9</f>
        <v>4490483.7199999988</v>
      </c>
      <c r="G9" s="567">
        <f>F9-C9</f>
        <v>-558020.71000000183</v>
      </c>
      <c r="H9" s="418" t="str">
        <f>IF(F9&lt;&gt;'CPCA-I-01'!B16,"ERROR!!!!! EL MONTO NO COINCIDE CON LO REPORTADO EN EL FORMATO ETCA-I-01 EN EL TOTAL","")</f>
        <v/>
      </c>
    </row>
    <row r="10" spans="1:8" ht="20.100000000000001" customHeight="1" x14ac:dyDescent="0.25">
      <c r="A10" s="572"/>
      <c r="B10" s="573" t="s">
        <v>27</v>
      </c>
      <c r="C10" s="1105">
        <v>5045780.2300000004</v>
      </c>
      <c r="D10" s="1105">
        <v>39498489.770000003</v>
      </c>
      <c r="E10" s="1105">
        <v>40793493.090000004</v>
      </c>
      <c r="F10" s="574">
        <f>C10+D10-E10</f>
        <v>3750776.9099999964</v>
      </c>
      <c r="G10" s="575">
        <f>F10-C10</f>
        <v>-1295003.320000004</v>
      </c>
    </row>
    <row r="11" spans="1:8" ht="20.100000000000001" customHeight="1" x14ac:dyDescent="0.25">
      <c r="A11" s="572"/>
      <c r="B11" s="573" t="s">
        <v>29</v>
      </c>
      <c r="C11" s="1105">
        <v>2724.2</v>
      </c>
      <c r="D11" s="1105">
        <v>33381410.420000002</v>
      </c>
      <c r="E11" s="1105">
        <v>32644427.809999999</v>
      </c>
      <c r="F11" s="574">
        <f t="shared" ref="F11:F16" si="0">C11+D11-E11</f>
        <v>739706.81000000238</v>
      </c>
      <c r="G11" s="575">
        <f t="shared" ref="G11:G16" si="1">F11-C11</f>
        <v>736982.61000000243</v>
      </c>
    </row>
    <row r="12" spans="1:8" ht="20.100000000000001" customHeight="1" x14ac:dyDescent="0.25">
      <c r="A12" s="572"/>
      <c r="B12" s="573" t="s">
        <v>31</v>
      </c>
      <c r="C12" s="570"/>
      <c r="D12" s="570"/>
      <c r="E12" s="570"/>
      <c r="F12" s="574">
        <f t="shared" si="0"/>
        <v>0</v>
      </c>
      <c r="G12" s="575">
        <f t="shared" si="1"/>
        <v>0</v>
      </c>
    </row>
    <row r="13" spans="1:8" ht="20.100000000000001" customHeight="1" x14ac:dyDescent="0.25">
      <c r="A13" s="572"/>
      <c r="B13" s="573" t="s">
        <v>33</v>
      </c>
      <c r="C13" s="570"/>
      <c r="D13" s="570"/>
      <c r="E13" s="570"/>
      <c r="F13" s="574">
        <f t="shared" si="0"/>
        <v>0</v>
      </c>
      <c r="G13" s="575">
        <f t="shared" si="1"/>
        <v>0</v>
      </c>
    </row>
    <row r="14" spans="1:8" ht="20.100000000000001" customHeight="1" x14ac:dyDescent="0.25">
      <c r="A14" s="572"/>
      <c r="B14" s="573" t="s">
        <v>35</v>
      </c>
      <c r="C14" s="570"/>
      <c r="D14" s="570"/>
      <c r="E14" s="570"/>
      <c r="F14" s="574">
        <f t="shared" si="0"/>
        <v>0</v>
      </c>
      <c r="G14" s="575">
        <f t="shared" si="1"/>
        <v>0</v>
      </c>
    </row>
    <row r="15" spans="1:8" ht="25.5" x14ac:dyDescent="0.25">
      <c r="A15" s="572"/>
      <c r="B15" s="573" t="s">
        <v>37</v>
      </c>
      <c r="C15" s="570"/>
      <c r="D15" s="570"/>
      <c r="E15" s="570"/>
      <c r="F15" s="574">
        <f t="shared" si="0"/>
        <v>0</v>
      </c>
      <c r="G15" s="575">
        <f t="shared" si="1"/>
        <v>0</v>
      </c>
    </row>
    <row r="16" spans="1:8" ht="20.100000000000001" customHeight="1" x14ac:dyDescent="0.25">
      <c r="A16" s="572"/>
      <c r="B16" s="573" t="s">
        <v>39</v>
      </c>
      <c r="C16" s="570"/>
      <c r="D16" s="570"/>
      <c r="E16" s="570"/>
      <c r="F16" s="574">
        <f t="shared" si="0"/>
        <v>0</v>
      </c>
      <c r="G16" s="575">
        <f t="shared" si="1"/>
        <v>0</v>
      </c>
    </row>
    <row r="17" spans="1:8" ht="20.100000000000001" customHeight="1" x14ac:dyDescent="0.25">
      <c r="A17" s="568"/>
      <c r="B17" s="569"/>
      <c r="C17" s="570"/>
      <c r="D17" s="570"/>
      <c r="E17" s="570"/>
      <c r="F17" s="570"/>
      <c r="G17" s="571"/>
    </row>
    <row r="18" spans="1:8" ht="20.100000000000001" customHeight="1" x14ac:dyDescent="0.25">
      <c r="A18" s="568"/>
      <c r="B18" s="569" t="s">
        <v>44</v>
      </c>
      <c r="C18" s="565">
        <f>SUM(C19:C27)</f>
        <v>75149103.120000005</v>
      </c>
      <c r="D18" s="565">
        <f>SUM(D19:D27)</f>
        <v>2761000.0399999996</v>
      </c>
      <c r="E18" s="565">
        <f>SUM(E19:E27)</f>
        <v>5727840.54</v>
      </c>
      <c r="F18" s="566">
        <f>C18+D18-E18</f>
        <v>72182262.620000005</v>
      </c>
      <c r="G18" s="567">
        <f>F18-C18</f>
        <v>-2966840.5</v>
      </c>
      <c r="H18" s="418" t="str">
        <f>IF(F18&lt;&gt;'CPCA-I-01'!B29,"ERROR!!!!! EL MONTO NO COINCIDE CON LO REPORTADO EN EL FORMATO ETCA-I-01 EN EL TOTAL","")</f>
        <v/>
      </c>
    </row>
    <row r="19" spans="1:8" ht="20.100000000000001" customHeight="1" x14ac:dyDescent="0.25">
      <c r="A19" s="572"/>
      <c r="B19" s="573" t="s">
        <v>46</v>
      </c>
      <c r="C19" s="570"/>
      <c r="D19" s="570"/>
      <c r="E19" s="570"/>
      <c r="F19" s="574">
        <f>C19+D19-E19</f>
        <v>0</v>
      </c>
      <c r="G19" s="575">
        <f>F19-C19</f>
        <v>0</v>
      </c>
    </row>
    <row r="20" spans="1:8" ht="25.5" x14ac:dyDescent="0.25">
      <c r="A20" s="572"/>
      <c r="B20" s="573" t="s">
        <v>48</v>
      </c>
      <c r="C20" s="570"/>
      <c r="D20" s="570"/>
      <c r="E20" s="570"/>
      <c r="F20" s="574">
        <f t="shared" ref="F20:F25" si="2">C20+D20-E20</f>
        <v>0</v>
      </c>
      <c r="G20" s="575">
        <f t="shared" ref="G20:G25" si="3">F20-C20</f>
        <v>0</v>
      </c>
    </row>
    <row r="21" spans="1:8" ht="25.5" x14ac:dyDescent="0.25">
      <c r="A21" s="572"/>
      <c r="B21" s="573" t="s">
        <v>50</v>
      </c>
      <c r="C21" s="1106">
        <v>56994464.390000001</v>
      </c>
      <c r="D21" s="1106">
        <v>0</v>
      </c>
      <c r="E21" s="1106">
        <v>0</v>
      </c>
      <c r="F21" s="574">
        <f t="shared" si="2"/>
        <v>56994464.390000001</v>
      </c>
      <c r="G21" s="575">
        <f t="shared" si="3"/>
        <v>0</v>
      </c>
    </row>
    <row r="22" spans="1:8" ht="20.100000000000001" customHeight="1" x14ac:dyDescent="0.25">
      <c r="A22" s="572"/>
      <c r="B22" s="573" t="s">
        <v>52</v>
      </c>
      <c r="C22" s="1106">
        <v>31370383.530000001</v>
      </c>
      <c r="D22" s="1106">
        <v>1704527.68</v>
      </c>
      <c r="E22" s="1106">
        <v>118373.56</v>
      </c>
      <c r="F22" s="574">
        <f t="shared" si="2"/>
        <v>32956537.650000002</v>
      </c>
      <c r="G22" s="575">
        <f t="shared" si="3"/>
        <v>1586154.120000001</v>
      </c>
    </row>
    <row r="23" spans="1:8" ht="20.100000000000001" customHeight="1" x14ac:dyDescent="0.25">
      <c r="A23" s="572"/>
      <c r="B23" s="573" t="s">
        <v>54</v>
      </c>
      <c r="C23" s="1106">
        <v>2795528.8</v>
      </c>
      <c r="D23" s="1106">
        <v>1001722.58</v>
      </c>
      <c r="E23" s="1106">
        <v>0</v>
      </c>
      <c r="F23" s="574">
        <f t="shared" si="2"/>
        <v>3797251.38</v>
      </c>
      <c r="G23" s="575">
        <f t="shared" si="3"/>
        <v>1001722.5800000001</v>
      </c>
    </row>
    <row r="24" spans="1:8" ht="25.5" x14ac:dyDescent="0.25">
      <c r="A24" s="572"/>
      <c r="B24" s="573" t="s">
        <v>56</v>
      </c>
      <c r="C24" s="1106">
        <v>-16011273.6</v>
      </c>
      <c r="D24" s="1106">
        <v>54749.78</v>
      </c>
      <c r="E24" s="1106">
        <v>5609466.9800000004</v>
      </c>
      <c r="F24" s="574">
        <f t="shared" si="2"/>
        <v>-21565990.800000001</v>
      </c>
      <c r="G24" s="575">
        <f t="shared" si="3"/>
        <v>-5554717.2000000011</v>
      </c>
    </row>
    <row r="25" spans="1:8" ht="20.100000000000001" customHeight="1" x14ac:dyDescent="0.25">
      <c r="A25" s="572"/>
      <c r="B25" s="573" t="s">
        <v>58</v>
      </c>
      <c r="C25" s="570"/>
      <c r="D25" s="570"/>
      <c r="E25" s="570"/>
      <c r="F25" s="574">
        <f t="shared" si="2"/>
        <v>0</v>
      </c>
      <c r="G25" s="575">
        <f t="shared" si="3"/>
        <v>0</v>
      </c>
    </row>
    <row r="26" spans="1:8" ht="25.5" x14ac:dyDescent="0.25">
      <c r="A26" s="572"/>
      <c r="B26" s="573" t="s">
        <v>59</v>
      </c>
      <c r="C26" s="570"/>
      <c r="D26" s="570"/>
      <c r="E26" s="570"/>
      <c r="F26" s="574">
        <f>C26+D26-E26</f>
        <v>0</v>
      </c>
      <c r="G26" s="575">
        <f>F26-C26</f>
        <v>0</v>
      </c>
    </row>
    <row r="27" spans="1:8" ht="20.100000000000001" customHeight="1" x14ac:dyDescent="0.25">
      <c r="A27" s="572"/>
      <c r="B27" s="573" t="s">
        <v>60</v>
      </c>
      <c r="C27" s="570"/>
      <c r="D27" s="570"/>
      <c r="E27" s="570"/>
      <c r="F27" s="574">
        <f>C27+D27-E27</f>
        <v>0</v>
      </c>
      <c r="G27" s="575">
        <f>F27-C27</f>
        <v>0</v>
      </c>
    </row>
    <row r="28" spans="1:8" ht="20.100000000000001" customHeight="1" thickBot="1" x14ac:dyDescent="0.3">
      <c r="A28" s="576"/>
      <c r="B28" s="577"/>
      <c r="C28" s="578"/>
      <c r="D28" s="578"/>
      <c r="E28" s="578"/>
      <c r="F28" s="578"/>
      <c r="G28" s="579"/>
    </row>
    <row r="29" spans="1:8" ht="20.100000000000001" customHeight="1" x14ac:dyDescent="0.25">
      <c r="A29" s="590" t="s">
        <v>243</v>
      </c>
      <c r="B29" s="277"/>
      <c r="C29" s="510"/>
      <c r="D29" s="510"/>
      <c r="E29" s="510"/>
      <c r="F29" s="510"/>
      <c r="G29" s="510"/>
    </row>
    <row r="30" spans="1:8" ht="20.100000000000001" customHeight="1" x14ac:dyDescent="0.25">
      <c r="A30" s="500"/>
      <c r="B30" s="500"/>
      <c r="C30" s="510"/>
      <c r="D30" s="510"/>
      <c r="E30" s="510"/>
      <c r="F30" s="510"/>
      <c r="G30" s="510"/>
    </row>
    <row r="31" spans="1:8" ht="20.100000000000001" customHeight="1" x14ac:dyDescent="0.25">
      <c r="A31" s="500"/>
      <c r="B31" s="500" t="s">
        <v>244</v>
      </c>
      <c r="C31" s="510"/>
      <c r="D31" s="510" t="s">
        <v>244</v>
      </c>
      <c r="E31" s="510"/>
      <c r="F31" s="510"/>
      <c r="G31" s="510"/>
    </row>
    <row r="32" spans="1:8" ht="20.100000000000001" customHeight="1" x14ac:dyDescent="0.25">
      <c r="A32" s="500"/>
      <c r="B32" s="500"/>
      <c r="C32" s="510"/>
      <c r="D32" s="510"/>
      <c r="E32" s="510"/>
      <c r="F32" s="510"/>
      <c r="G32" s="510"/>
    </row>
    <row r="33" spans="1:7" x14ac:dyDescent="0.25">
      <c r="A33" s="277" t="s">
        <v>244</v>
      </c>
      <c r="B33" s="277"/>
      <c r="C33" s="277"/>
      <c r="D33" s="277"/>
      <c r="E33" s="277"/>
      <c r="F33" s="277"/>
      <c r="G33" s="277"/>
    </row>
  </sheetData>
  <sheetProtection password="C115" sheet="1" formatColumns="0" formatRows="0" insertHyperlinks="0"/>
  <mergeCells count="5">
    <mergeCell ref="A5:B5"/>
    <mergeCell ref="A1:G1"/>
    <mergeCell ref="A2:G2"/>
    <mergeCell ref="A3:G3"/>
    <mergeCell ref="C4:D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view="pageBreakPreview" zoomScale="90" zoomScaleNormal="100" zoomScaleSheetLayoutView="90" workbookViewId="0">
      <selection activeCell="E36" sqref="E36:F36"/>
    </sheetView>
  </sheetViews>
  <sheetFormatPr baseColWidth="10" defaultColWidth="11.28515625" defaultRowHeight="16.5" x14ac:dyDescent="0.3"/>
  <cols>
    <col min="1" max="1" width="2.140625" style="104" customWidth="1"/>
    <col min="2" max="2" width="28.28515625" style="104" customWidth="1"/>
    <col min="3" max="6" width="16.7109375" style="104" customWidth="1"/>
    <col min="7" max="7" width="79" style="104" customWidth="1"/>
    <col min="8" max="16384" width="11.28515625" style="104"/>
  </cols>
  <sheetData>
    <row r="1" spans="1:7" s="121" customFormat="1" ht="18" x14ac:dyDescent="0.25">
      <c r="A1" s="1197" t="str">
        <f>'CPCA-I-01'!A1</f>
        <v>Universidad Tecnológica de Guaymas</v>
      </c>
      <c r="B1" s="1197"/>
      <c r="C1" s="1197"/>
      <c r="D1" s="1197"/>
      <c r="E1" s="1197"/>
      <c r="F1" s="1197"/>
      <c r="G1" s="426"/>
    </row>
    <row r="2" spans="1:7" s="163" customFormat="1" ht="15.75" x14ac:dyDescent="0.25">
      <c r="A2" s="1197" t="s">
        <v>6</v>
      </c>
      <c r="B2" s="1197"/>
      <c r="C2" s="1197"/>
      <c r="D2" s="1197"/>
      <c r="E2" s="1197"/>
      <c r="F2" s="1197"/>
    </row>
    <row r="3" spans="1:7" s="163" customFormat="1" x14ac:dyDescent="0.25">
      <c r="A3" s="1198" t="str">
        <f>'CPCA-I-03'!A3:D3</f>
        <v>Del 01 de enero al 31 de diciembre de 2020</v>
      </c>
      <c r="B3" s="1198"/>
      <c r="C3" s="1198"/>
      <c r="D3" s="1198"/>
      <c r="E3" s="1198"/>
      <c r="F3" s="1198"/>
    </row>
    <row r="4" spans="1:7" s="165" customFormat="1" ht="17.25" thickBot="1" x14ac:dyDescent="0.3">
      <c r="A4" s="164"/>
      <c r="B4" s="164"/>
      <c r="C4" s="1199" t="s">
        <v>1025</v>
      </c>
      <c r="D4" s="1199"/>
      <c r="E4" s="52"/>
      <c r="F4" s="164"/>
    </row>
    <row r="5" spans="1:7" s="173" customFormat="1" ht="37.5" customHeight="1" thickBot="1" x14ac:dyDescent="0.35">
      <c r="A5" s="1200" t="s">
        <v>283</v>
      </c>
      <c r="B5" s="1201"/>
      <c r="C5" s="171" t="s">
        <v>284</v>
      </c>
      <c r="D5" s="171" t="s">
        <v>285</v>
      </c>
      <c r="E5" s="171" t="s">
        <v>286</v>
      </c>
      <c r="F5" s="172" t="s">
        <v>287</v>
      </c>
    </row>
    <row r="6" spans="1:7" x14ac:dyDescent="0.3">
      <c r="A6" s="1206"/>
      <c r="B6" s="1207"/>
      <c r="C6" s="174"/>
      <c r="D6" s="174"/>
      <c r="E6" s="175"/>
      <c r="F6" s="176"/>
    </row>
    <row r="7" spans="1:7" x14ac:dyDescent="0.3">
      <c r="A7" s="1208" t="s">
        <v>288</v>
      </c>
      <c r="B7" s="1209"/>
      <c r="C7" s="177"/>
      <c r="D7" s="177"/>
      <c r="E7" s="177"/>
      <c r="F7" s="178"/>
    </row>
    <row r="8" spans="1:7" x14ac:dyDescent="0.3">
      <c r="A8" s="1210" t="s">
        <v>289</v>
      </c>
      <c r="B8" s="1211"/>
      <c r="C8" s="177"/>
      <c r="D8" s="177"/>
      <c r="E8" s="177"/>
      <c r="F8" s="178"/>
    </row>
    <row r="9" spans="1:7" x14ac:dyDescent="0.3">
      <c r="A9" s="1202" t="s">
        <v>290</v>
      </c>
      <c r="B9" s="1203"/>
      <c r="C9" s="179"/>
      <c r="D9" s="179"/>
      <c r="E9" s="192">
        <f>SUM(E10:E12)</f>
        <v>0</v>
      </c>
      <c r="F9" s="193">
        <f>SUM(F10:F12)</f>
        <v>0</v>
      </c>
    </row>
    <row r="10" spans="1:7" x14ac:dyDescent="0.3">
      <c r="A10" s="838"/>
      <c r="B10" s="181" t="s">
        <v>291</v>
      </c>
      <c r="C10" s="179"/>
      <c r="D10" s="179"/>
      <c r="E10" s="179">
        <v>0</v>
      </c>
      <c r="F10" s="180">
        <v>0</v>
      </c>
    </row>
    <row r="11" spans="1:7" x14ac:dyDescent="0.3">
      <c r="A11" s="182"/>
      <c r="B11" s="181" t="s">
        <v>292</v>
      </c>
      <c r="C11" s="183"/>
      <c r="D11" s="183"/>
      <c r="E11" s="183"/>
      <c r="F11" s="184"/>
    </row>
    <row r="12" spans="1:7" x14ac:dyDescent="0.3">
      <c r="A12" s="182"/>
      <c r="B12" s="181" t="s">
        <v>293</v>
      </c>
      <c r="C12" s="183"/>
      <c r="D12" s="183"/>
      <c r="E12" s="183"/>
      <c r="F12" s="184"/>
    </row>
    <row r="13" spans="1:7" x14ac:dyDescent="0.3">
      <c r="A13" s="182"/>
      <c r="B13" s="185"/>
      <c r="C13" s="183"/>
      <c r="D13" s="183"/>
      <c r="E13" s="183"/>
      <c r="F13" s="184"/>
    </row>
    <row r="14" spans="1:7" x14ac:dyDescent="0.3">
      <c r="A14" s="1202" t="s">
        <v>294</v>
      </c>
      <c r="B14" s="1203"/>
      <c r="C14" s="179"/>
      <c r="D14" s="179"/>
      <c r="E14" s="192">
        <f>SUM(E15:E18)</f>
        <v>0</v>
      </c>
      <c r="F14" s="193">
        <f>SUM(F15:F18)</f>
        <v>0</v>
      </c>
    </row>
    <row r="15" spans="1:7" x14ac:dyDescent="0.3">
      <c r="A15" s="182"/>
      <c r="B15" s="181" t="s">
        <v>295</v>
      </c>
      <c r="C15" s="183"/>
      <c r="D15" s="183"/>
      <c r="E15" s="183">
        <v>0</v>
      </c>
      <c r="F15" s="184"/>
    </row>
    <row r="16" spans="1:7" x14ac:dyDescent="0.3">
      <c r="A16" s="838"/>
      <c r="B16" s="181" t="s">
        <v>296</v>
      </c>
      <c r="C16" s="183"/>
      <c r="D16" s="183"/>
      <c r="E16" s="183"/>
      <c r="F16" s="184"/>
    </row>
    <row r="17" spans="1:7" x14ac:dyDescent="0.3">
      <c r="A17" s="838"/>
      <c r="B17" s="181" t="s">
        <v>292</v>
      </c>
      <c r="C17" s="179"/>
      <c r="D17" s="179"/>
      <c r="E17" s="179"/>
      <c r="F17" s="180"/>
    </row>
    <row r="18" spans="1:7" x14ac:dyDescent="0.3">
      <c r="A18" s="182"/>
      <c r="B18" s="181" t="s">
        <v>293</v>
      </c>
      <c r="C18" s="183"/>
      <c r="D18" s="183"/>
      <c r="E18" s="183"/>
      <c r="F18" s="184"/>
    </row>
    <row r="19" spans="1:7" x14ac:dyDescent="0.3">
      <c r="A19" s="838"/>
      <c r="B19" s="839"/>
      <c r="C19" s="179"/>
      <c r="D19" s="179"/>
      <c r="E19" s="179"/>
      <c r="F19" s="180"/>
    </row>
    <row r="20" spans="1:7" x14ac:dyDescent="0.3">
      <c r="A20" s="186"/>
      <c r="B20" s="187" t="s">
        <v>297</v>
      </c>
      <c r="C20" s="177"/>
      <c r="D20" s="177"/>
      <c r="E20" s="194">
        <f>E9+E14</f>
        <v>0</v>
      </c>
      <c r="F20" s="195">
        <f>F9+F14</f>
        <v>0</v>
      </c>
      <c r="G20" s="327"/>
    </row>
    <row r="21" spans="1:7" x14ac:dyDescent="0.3">
      <c r="A21" s="186"/>
      <c r="B21" s="187"/>
      <c r="C21" s="188"/>
      <c r="D21" s="188"/>
      <c r="E21" s="188"/>
      <c r="F21" s="189"/>
    </row>
    <row r="22" spans="1:7" x14ac:dyDescent="0.3">
      <c r="A22" s="1210" t="s">
        <v>298</v>
      </c>
      <c r="B22" s="1211"/>
      <c r="C22" s="177"/>
      <c r="D22" s="177"/>
      <c r="E22" s="177"/>
      <c r="F22" s="178"/>
    </row>
    <row r="23" spans="1:7" x14ac:dyDescent="0.3">
      <c r="A23" s="1202" t="s">
        <v>290</v>
      </c>
      <c r="B23" s="1203"/>
      <c r="C23" s="179"/>
      <c r="D23" s="179"/>
      <c r="E23" s="192">
        <f>SUM(E24:E26)</f>
        <v>0</v>
      </c>
      <c r="F23" s="193">
        <f>SUM(F24:F26)</f>
        <v>0</v>
      </c>
    </row>
    <row r="24" spans="1:7" x14ac:dyDescent="0.3">
      <c r="A24" s="838"/>
      <c r="B24" s="181" t="s">
        <v>291</v>
      </c>
      <c r="C24" s="179"/>
      <c r="D24" s="179"/>
      <c r="E24" s="179"/>
      <c r="F24" s="180"/>
    </row>
    <row r="25" spans="1:7" x14ac:dyDescent="0.3">
      <c r="A25" s="182"/>
      <c r="B25" s="181" t="s">
        <v>292</v>
      </c>
      <c r="C25" s="183"/>
      <c r="D25" s="183"/>
      <c r="E25" s="183"/>
      <c r="F25" s="184"/>
    </row>
    <row r="26" spans="1:7" x14ac:dyDescent="0.3">
      <c r="A26" s="182"/>
      <c r="B26" s="181" t="s">
        <v>293</v>
      </c>
      <c r="C26" s="183"/>
      <c r="D26" s="183"/>
      <c r="E26" s="183"/>
      <c r="F26" s="184"/>
    </row>
    <row r="27" spans="1:7" x14ac:dyDescent="0.3">
      <c r="A27" s="182"/>
      <c r="B27" s="185"/>
      <c r="C27" s="183"/>
      <c r="D27" s="183"/>
      <c r="E27" s="183"/>
      <c r="F27" s="184"/>
    </row>
    <row r="28" spans="1:7" x14ac:dyDescent="0.3">
      <c r="A28" s="1202" t="s">
        <v>294</v>
      </c>
      <c r="B28" s="1203"/>
      <c r="C28" s="179"/>
      <c r="D28" s="179"/>
      <c r="E28" s="192">
        <f>SUM(E29:E32)</f>
        <v>0</v>
      </c>
      <c r="F28" s="193">
        <f>SUM(F29:F32)</f>
        <v>0</v>
      </c>
    </row>
    <row r="29" spans="1:7" x14ac:dyDescent="0.3">
      <c r="A29" s="182"/>
      <c r="B29" s="181" t="s">
        <v>295</v>
      </c>
      <c r="C29" s="183"/>
      <c r="D29" s="183"/>
      <c r="E29" s="183"/>
      <c r="F29" s="184"/>
    </row>
    <row r="30" spans="1:7" x14ac:dyDescent="0.3">
      <c r="A30" s="838"/>
      <c r="B30" s="181" t="s">
        <v>296</v>
      </c>
      <c r="C30" s="183"/>
      <c r="D30" s="183"/>
      <c r="E30" s="183"/>
      <c r="F30" s="184"/>
    </row>
    <row r="31" spans="1:7" x14ac:dyDescent="0.3">
      <c r="A31" s="838"/>
      <c r="B31" s="181" t="s">
        <v>292</v>
      </c>
      <c r="C31" s="179"/>
      <c r="D31" s="179"/>
      <c r="E31" s="179"/>
      <c r="F31" s="180"/>
    </row>
    <row r="32" spans="1:7" x14ac:dyDescent="0.3">
      <c r="A32" s="182"/>
      <c r="B32" s="181" t="s">
        <v>293</v>
      </c>
      <c r="C32" s="183"/>
      <c r="D32" s="183"/>
      <c r="E32" s="183"/>
      <c r="F32" s="184"/>
    </row>
    <row r="33" spans="1:7" x14ac:dyDescent="0.3">
      <c r="A33" s="838"/>
      <c r="B33" s="839"/>
      <c r="C33" s="179"/>
      <c r="D33" s="179"/>
      <c r="E33" s="179"/>
      <c r="F33" s="180"/>
    </row>
    <row r="34" spans="1:7" x14ac:dyDescent="0.3">
      <c r="A34" s="186"/>
      <c r="B34" s="187" t="s">
        <v>299</v>
      </c>
      <c r="C34" s="177"/>
      <c r="D34" s="177"/>
      <c r="E34" s="194">
        <f>E23+E28</f>
        <v>0</v>
      </c>
      <c r="F34" s="195">
        <f>F23+F28</f>
        <v>0</v>
      </c>
      <c r="G34" s="327"/>
    </row>
    <row r="35" spans="1:7" x14ac:dyDescent="0.3">
      <c r="A35" s="182"/>
      <c r="B35" s="185"/>
      <c r="C35" s="183"/>
      <c r="D35" s="183"/>
      <c r="E35" s="183"/>
      <c r="F35" s="184"/>
    </row>
    <row r="36" spans="1:7" x14ac:dyDescent="0.3">
      <c r="A36" s="182"/>
      <c r="B36" s="181" t="s">
        <v>300</v>
      </c>
      <c r="C36" s="183"/>
      <c r="D36" s="183"/>
      <c r="E36" s="1107">
        <v>550081.63</v>
      </c>
      <c r="F36" s="1108">
        <v>1670727.17</v>
      </c>
    </row>
    <row r="37" spans="1:7" x14ac:dyDescent="0.3">
      <c r="A37" s="182"/>
      <c r="B37" s="185"/>
      <c r="C37" s="183"/>
      <c r="D37" s="183"/>
      <c r="E37" s="183"/>
      <c r="F37" s="184"/>
    </row>
    <row r="38" spans="1:7" x14ac:dyDescent="0.3">
      <c r="A38" s="838"/>
      <c r="B38" s="839" t="s">
        <v>301</v>
      </c>
      <c r="C38" s="177"/>
      <c r="D38" s="177"/>
      <c r="E38" s="194">
        <f>E36+E34+E20</f>
        <v>550081.63</v>
      </c>
      <c r="F38" s="195">
        <f>F36+F34+F20</f>
        <v>1670727.17</v>
      </c>
      <c r="G38" s="327" t="str">
        <f>IF((F38-'CPCA-I-01'!F31)&gt;0.9,"ERROR!!!!!, NO COINCIDE CON LO REPORTADO EN EL ETCA-I-01 EN EL MISMO RUBRO","")</f>
        <v/>
      </c>
    </row>
    <row r="39" spans="1:7" ht="5.25" customHeight="1" thickBot="1" x14ac:dyDescent="0.35">
      <c r="A39" s="1204"/>
      <c r="B39" s="1205"/>
      <c r="C39" s="190"/>
      <c r="D39" s="190"/>
      <c r="E39" s="190"/>
      <c r="F39" s="191"/>
    </row>
    <row r="40" spans="1:7" ht="11.1" customHeight="1" x14ac:dyDescent="0.3">
      <c r="A40" s="120" t="s">
        <v>243</v>
      </c>
      <c r="F40" s="492"/>
    </row>
    <row r="41" spans="1:7" ht="11.1" customHeight="1" x14ac:dyDescent="0.3">
      <c r="A41" s="120"/>
      <c r="F41" s="492"/>
    </row>
    <row r="42" spans="1:7" ht="11.1" customHeight="1" x14ac:dyDescent="0.3">
      <c r="A42" s="120"/>
      <c r="F42" s="492"/>
    </row>
    <row r="43" spans="1:7" ht="11.1" customHeight="1" x14ac:dyDescent="0.3">
      <c r="A43" s="492"/>
      <c r="B43" s="492"/>
      <c r="C43" s="492"/>
      <c r="D43" s="492"/>
      <c r="E43" s="492"/>
      <c r="F43" s="492"/>
    </row>
    <row r="44" spans="1:7" ht="11.1" customHeight="1" x14ac:dyDescent="0.3">
      <c r="A44" s="492"/>
      <c r="B44" s="492"/>
      <c r="C44" s="492"/>
      <c r="D44" s="492"/>
      <c r="E44" s="492"/>
      <c r="F44" s="492"/>
    </row>
    <row r="45" spans="1:7" ht="11.1" customHeight="1" x14ac:dyDescent="0.3">
      <c r="A45" s="492"/>
      <c r="B45" s="492" t="s">
        <v>244</v>
      </c>
      <c r="C45" s="492"/>
      <c r="D45" s="492"/>
      <c r="E45" s="492"/>
      <c r="F45" s="492"/>
    </row>
    <row r="46" spans="1:7" ht="11.1" customHeight="1" x14ac:dyDescent="0.3">
      <c r="A46" s="492"/>
      <c r="B46" s="492"/>
      <c r="C46" s="492"/>
      <c r="D46" s="492"/>
      <c r="E46" s="492"/>
      <c r="F46" s="492"/>
    </row>
    <row r="47" spans="1:7" x14ac:dyDescent="0.3">
      <c r="A47" s="490" t="s">
        <v>244</v>
      </c>
      <c r="B47" s="490"/>
      <c r="C47" s="490"/>
      <c r="D47" s="490"/>
      <c r="E47" s="490"/>
      <c r="F47" s="490"/>
    </row>
  </sheetData>
  <sheetProtection password="C195" sheet="1" formatColumns="0" formatRows="0"/>
  <mergeCells count="14">
    <mergeCell ref="A23:B23"/>
    <mergeCell ref="A28:B28"/>
    <mergeCell ref="A39:B39"/>
    <mergeCell ref="A6:B6"/>
    <mergeCell ref="A7:B7"/>
    <mergeCell ref="A8:B8"/>
    <mergeCell ref="A9:B9"/>
    <mergeCell ref="A14:B14"/>
    <mergeCell ref="A22:B22"/>
    <mergeCell ref="A5:B5"/>
    <mergeCell ref="A1:F1"/>
    <mergeCell ref="A2:F2"/>
    <mergeCell ref="A3:F3"/>
    <mergeCell ref="C4:D4"/>
  </mergeCells>
  <pageMargins left="0.70866141732283472" right="0.70866141732283472" top="0.74803149606299213" bottom="0.74803149606299213" header="0.31496062992125984" footer="0.31496062992125984"/>
  <pageSetup scale="92" orientation="portrait" horizontalDpi="1200" verticalDpi="1200" r:id="rId1"/>
  <colBreaks count="1" manualBreakCount="1">
    <brk id="6" max="48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Normal="100" zoomScaleSheetLayoutView="100" workbookViewId="0">
      <selection activeCell="G17" sqref="G17"/>
    </sheetView>
  </sheetViews>
  <sheetFormatPr baseColWidth="10" defaultColWidth="11.42578125" defaultRowHeight="15" x14ac:dyDescent="0.25"/>
  <cols>
    <col min="1" max="1" width="4.7109375" customWidth="1"/>
    <col min="2" max="2" width="30.28515625" customWidth="1"/>
    <col min="3" max="5" width="12.42578125" customWidth="1"/>
    <col min="6" max="6" width="13.42578125" customWidth="1"/>
    <col min="7" max="9" width="12.42578125" customWidth="1"/>
  </cols>
  <sheetData>
    <row r="1" spans="1:10" ht="15.75" x14ac:dyDescent="0.25">
      <c r="A1" s="1172" t="str">
        <f>'CPCA-I-01'!A1:G1</f>
        <v>Universidad Tecnológica de Guaymas</v>
      </c>
      <c r="B1" s="1172"/>
      <c r="C1" s="1172"/>
      <c r="D1" s="1172"/>
      <c r="E1" s="1172"/>
      <c r="F1" s="1172"/>
      <c r="G1" s="1172"/>
      <c r="H1" s="1172"/>
      <c r="I1" s="1172"/>
    </row>
    <row r="2" spans="1:10" ht="15.75" customHeight="1" x14ac:dyDescent="0.25">
      <c r="A2" s="1170" t="s">
        <v>302</v>
      </c>
      <c r="B2" s="1170"/>
      <c r="C2" s="1170"/>
      <c r="D2" s="1170"/>
      <c r="E2" s="1170"/>
      <c r="F2" s="1170"/>
      <c r="G2" s="1170"/>
      <c r="H2" s="1170"/>
      <c r="I2" s="1170"/>
    </row>
    <row r="3" spans="1:10" ht="15" customHeight="1" x14ac:dyDescent="0.25">
      <c r="A3" s="1225" t="str">
        <f>'CPCA-I-03'!A3:D3</f>
        <v>Del 01 de enero al 31 de diciembre de 2020</v>
      </c>
      <c r="B3" s="1225"/>
      <c r="C3" s="1225"/>
      <c r="D3" s="1225"/>
      <c r="E3" s="1225"/>
      <c r="F3" s="1225"/>
      <c r="G3" s="1225"/>
      <c r="H3" s="1225"/>
      <c r="I3" s="1225"/>
    </row>
    <row r="4" spans="1:10" ht="15.75" customHeight="1" thickBot="1" x14ac:dyDescent="0.3">
      <c r="A4" s="1226" t="s">
        <v>84</v>
      </c>
      <c r="B4" s="1226"/>
      <c r="C4" s="1226"/>
      <c r="D4" s="1226"/>
      <c r="E4" s="1226"/>
      <c r="F4" s="1226"/>
      <c r="G4" s="1226"/>
      <c r="H4" s="1226"/>
      <c r="I4" s="1226"/>
    </row>
    <row r="5" spans="1:10" ht="24" customHeight="1" x14ac:dyDescent="0.25">
      <c r="A5" s="1227" t="s">
        <v>303</v>
      </c>
      <c r="B5" s="1228"/>
      <c r="C5" s="609" t="s">
        <v>304</v>
      </c>
      <c r="D5" s="1231" t="s">
        <v>305</v>
      </c>
      <c r="E5" s="1231" t="s">
        <v>306</v>
      </c>
      <c r="F5" s="1231" t="s">
        <v>307</v>
      </c>
      <c r="G5" s="609" t="s">
        <v>308</v>
      </c>
      <c r="H5" s="1231" t="s">
        <v>309</v>
      </c>
      <c r="I5" s="1231" t="s">
        <v>310</v>
      </c>
    </row>
    <row r="6" spans="1:10" ht="34.5" customHeight="1" thickBot="1" x14ac:dyDescent="0.3">
      <c r="A6" s="1229"/>
      <c r="B6" s="1230"/>
      <c r="C6" s="775" t="s">
        <v>1045</v>
      </c>
      <c r="D6" s="1232"/>
      <c r="E6" s="1232"/>
      <c r="F6" s="1232"/>
      <c r="G6" s="775" t="s">
        <v>311</v>
      </c>
      <c r="H6" s="1232"/>
      <c r="I6" s="1232"/>
    </row>
    <row r="7" spans="1:10" ht="5.25" customHeight="1" x14ac:dyDescent="0.25">
      <c r="A7" s="1233"/>
      <c r="B7" s="1234"/>
      <c r="C7" s="774"/>
      <c r="D7" s="774"/>
      <c r="E7" s="774"/>
      <c r="F7" s="774"/>
      <c r="G7" s="774"/>
      <c r="H7" s="774"/>
      <c r="I7" s="774"/>
    </row>
    <row r="8" spans="1:10" x14ac:dyDescent="0.25">
      <c r="A8" s="1212" t="s">
        <v>312</v>
      </c>
      <c r="B8" s="1213"/>
      <c r="C8" s="655">
        <f>C9+C13</f>
        <v>0</v>
      </c>
      <c r="D8" s="655">
        <f t="shared" ref="D8:I8" si="0">D9+D13</f>
        <v>0</v>
      </c>
      <c r="E8" s="655">
        <f t="shared" si="0"/>
        <v>0</v>
      </c>
      <c r="F8" s="655">
        <f t="shared" si="0"/>
        <v>0</v>
      </c>
      <c r="G8" s="655">
        <f>+C8+D8-E8+F8</f>
        <v>0</v>
      </c>
      <c r="H8" s="655">
        <f t="shared" si="0"/>
        <v>0</v>
      </c>
      <c r="I8" s="655">
        <f t="shared" si="0"/>
        <v>0</v>
      </c>
    </row>
    <row r="9" spans="1:10" ht="16.5" x14ac:dyDescent="0.25">
      <c r="A9" s="1212" t="s">
        <v>313</v>
      </c>
      <c r="B9" s="1213"/>
      <c r="C9" s="655">
        <f>SUM(C10:C12)</f>
        <v>0</v>
      </c>
      <c r="D9" s="655">
        <f t="shared" ref="D9:I9" si="1">SUM(D10:D12)</f>
        <v>0</v>
      </c>
      <c r="E9" s="655">
        <f t="shared" si="1"/>
        <v>0</v>
      </c>
      <c r="F9" s="655">
        <f t="shared" si="1"/>
        <v>0</v>
      </c>
      <c r="G9" s="655">
        <f t="shared" si="1"/>
        <v>0</v>
      </c>
      <c r="H9" s="655">
        <f t="shared" si="1"/>
        <v>0</v>
      </c>
      <c r="I9" s="655">
        <f t="shared" si="1"/>
        <v>0</v>
      </c>
      <c r="J9" s="418" t="str">
        <f>IF(C9&lt;&gt;'CPCA-I-08'!E20,"ERROR!!!!! NO CONCUERDA CON LO REPORTADO EN EL ESTADO ANALITICO  DE LA DEUDA Y OTROS PASIVOS","")</f>
        <v/>
      </c>
    </row>
    <row r="10" spans="1:10" ht="16.5" x14ac:dyDescent="0.25">
      <c r="A10" s="773"/>
      <c r="B10" s="777" t="s">
        <v>314</v>
      </c>
      <c r="C10" s="679">
        <v>0</v>
      </c>
      <c r="D10" s="679">
        <v>0</v>
      </c>
      <c r="E10" s="679">
        <v>0</v>
      </c>
      <c r="F10" s="679">
        <v>0</v>
      </c>
      <c r="G10" s="655">
        <f t="shared" ref="G10:G12" si="2">+C10+D10-E10+F10</f>
        <v>0</v>
      </c>
      <c r="H10" s="679">
        <v>0</v>
      </c>
      <c r="I10" s="679">
        <v>0</v>
      </c>
      <c r="J10" s="418" t="str">
        <f>IF(G9&lt;&gt;'CPCA-I-08'!F20,"ERROR!!!!! NO CONCUERDA CON LO REPORTADO EN EL ESTADO ANALITICO  DE LA DEUDA Y OTROS PASIVOS","")</f>
        <v/>
      </c>
    </row>
    <row r="11" spans="1:10" x14ac:dyDescent="0.25">
      <c r="A11" s="776"/>
      <c r="B11" s="777" t="s">
        <v>315</v>
      </c>
      <c r="C11" s="679">
        <v>0</v>
      </c>
      <c r="D11" s="679">
        <v>0</v>
      </c>
      <c r="E11" s="679">
        <v>0</v>
      </c>
      <c r="F11" s="679">
        <v>0</v>
      </c>
      <c r="G11" s="655">
        <f t="shared" si="2"/>
        <v>0</v>
      </c>
      <c r="H11" s="679">
        <v>0</v>
      </c>
      <c r="I11" s="679">
        <v>0</v>
      </c>
    </row>
    <row r="12" spans="1:10" x14ac:dyDescent="0.25">
      <c r="A12" s="776"/>
      <c r="B12" s="777" t="s">
        <v>316</v>
      </c>
      <c r="C12" s="679">
        <v>0</v>
      </c>
      <c r="D12" s="679">
        <v>0</v>
      </c>
      <c r="E12" s="679">
        <v>0</v>
      </c>
      <c r="F12" s="679">
        <v>0</v>
      </c>
      <c r="G12" s="655">
        <f t="shared" si="2"/>
        <v>0</v>
      </c>
      <c r="H12" s="679">
        <v>0</v>
      </c>
      <c r="I12" s="679">
        <v>0</v>
      </c>
    </row>
    <row r="13" spans="1:10" ht="16.5" x14ac:dyDescent="0.25">
      <c r="A13" s="1212" t="s">
        <v>317</v>
      </c>
      <c r="B13" s="1213"/>
      <c r="C13" s="655">
        <f t="shared" ref="C13:I13" si="3">SUM(C14:C16)</f>
        <v>0</v>
      </c>
      <c r="D13" s="655">
        <f t="shared" si="3"/>
        <v>0</v>
      </c>
      <c r="E13" s="655">
        <f t="shared" si="3"/>
        <v>0</v>
      </c>
      <c r="F13" s="655">
        <f t="shared" si="3"/>
        <v>0</v>
      </c>
      <c r="G13" s="655">
        <f t="shared" si="3"/>
        <v>0</v>
      </c>
      <c r="H13" s="655">
        <f t="shared" si="3"/>
        <v>0</v>
      </c>
      <c r="I13" s="655">
        <f t="shared" si="3"/>
        <v>0</v>
      </c>
      <c r="J13" s="418" t="str">
        <f>IF(C13&lt;&gt;'CPCA-I-08'!E34,"ERROR!!!!! NO CONCUERDA CON LO REPORTADO EN EL ESTADO ANALITICO DE LA DEUDA Y OTROS PASIVOS","")</f>
        <v/>
      </c>
    </row>
    <row r="14" spans="1:10" ht="16.5" x14ac:dyDescent="0.25">
      <c r="A14" s="773"/>
      <c r="B14" s="777" t="s">
        <v>318</v>
      </c>
      <c r="C14" s="679">
        <v>0</v>
      </c>
      <c r="D14" s="679">
        <v>0</v>
      </c>
      <c r="E14" s="679">
        <v>0</v>
      </c>
      <c r="F14" s="679">
        <v>0</v>
      </c>
      <c r="G14" s="655">
        <f t="shared" ref="G14:G16" si="4">+C14+D14-E14+F14</f>
        <v>0</v>
      </c>
      <c r="H14" s="679">
        <v>0</v>
      </c>
      <c r="I14" s="679">
        <v>0</v>
      </c>
      <c r="J14" s="418" t="str">
        <f>IF(G13&lt;&gt;'CPCA-I-08'!F34,"ERROR!!!!! NO CONCUERDA CON LO REPORTADO EN EL ESTADO ANALITICO DE LA DEUDA Y OTROS PASIVOS","")</f>
        <v/>
      </c>
    </row>
    <row r="15" spans="1:10" x14ac:dyDescent="0.25">
      <c r="A15" s="776"/>
      <c r="B15" s="777" t="s">
        <v>319</v>
      </c>
      <c r="C15" s="679">
        <v>0</v>
      </c>
      <c r="D15" s="679">
        <v>0</v>
      </c>
      <c r="E15" s="679">
        <v>0</v>
      </c>
      <c r="F15" s="679">
        <v>0</v>
      </c>
      <c r="G15" s="655">
        <f t="shared" si="4"/>
        <v>0</v>
      </c>
      <c r="H15" s="679">
        <v>0</v>
      </c>
      <c r="I15" s="679">
        <v>0</v>
      </c>
    </row>
    <row r="16" spans="1:10" x14ac:dyDescent="0.25">
      <c r="A16" s="776"/>
      <c r="B16" s="777" t="s">
        <v>320</v>
      </c>
      <c r="C16" s="679">
        <v>0</v>
      </c>
      <c r="D16" s="679">
        <v>0</v>
      </c>
      <c r="E16" s="679">
        <v>0</v>
      </c>
      <c r="F16" s="679">
        <v>0</v>
      </c>
      <c r="G16" s="655">
        <f t="shared" si="4"/>
        <v>0</v>
      </c>
      <c r="H16" s="679">
        <v>0</v>
      </c>
      <c r="I16" s="679">
        <v>0</v>
      </c>
    </row>
    <row r="17" spans="1:10" s="651" customFormat="1" ht="16.5" x14ac:dyDescent="0.25">
      <c r="A17" s="1212" t="s">
        <v>321</v>
      </c>
      <c r="B17" s="1213"/>
      <c r="C17" s="1109">
        <v>550081.63</v>
      </c>
      <c r="D17" s="698"/>
      <c r="E17" s="698"/>
      <c r="F17" s="698"/>
      <c r="G17" s="1110">
        <v>1670727.17</v>
      </c>
      <c r="H17" s="698"/>
      <c r="I17" s="698"/>
      <c r="J17" s="418" t="str">
        <f>IF(C17&lt;&gt;'CPCA-I-08'!E36,"ERROR!!! NO CONCUERDA CON LO REPORTADO EN EL ESTADO ANALITICO DE LA DEUDA Y OTROS PASIVOS","")</f>
        <v/>
      </c>
    </row>
    <row r="18" spans="1:10" ht="16.5" customHeight="1" x14ac:dyDescent="0.25">
      <c r="A18" s="1212" t="s">
        <v>322</v>
      </c>
      <c r="B18" s="1213"/>
      <c r="C18" s="655">
        <f t="shared" ref="C18:I18" si="5">C8+C17</f>
        <v>550081.63</v>
      </c>
      <c r="D18" s="655">
        <f t="shared" si="5"/>
        <v>0</v>
      </c>
      <c r="E18" s="655">
        <f t="shared" si="5"/>
        <v>0</v>
      </c>
      <c r="F18" s="655">
        <f t="shared" si="5"/>
        <v>0</v>
      </c>
      <c r="G18" s="655">
        <f t="shared" si="5"/>
        <v>1670727.17</v>
      </c>
      <c r="H18" s="655">
        <f t="shared" si="5"/>
        <v>0</v>
      </c>
      <c r="I18" s="655">
        <f t="shared" si="5"/>
        <v>0</v>
      </c>
      <c r="J18" s="418" t="str">
        <f>IF(G17&lt;&gt;'CPCA-I-08'!F36,"ERROR!!! NO CONCUERDA CON LO REPORTADO EN EL ESTADO ANALITICO DE LA DEUDA Y OTROS PASIVOS","")</f>
        <v/>
      </c>
    </row>
    <row r="19" spans="1:10" ht="16.5" customHeight="1" x14ac:dyDescent="0.25">
      <c r="A19" s="1212" t="s">
        <v>323</v>
      </c>
      <c r="B19" s="1213"/>
      <c r="C19" s="744">
        <f>SUM(C20:C22)</f>
        <v>0</v>
      </c>
      <c r="D19" s="655">
        <f t="shared" ref="D19:I19" si="6">SUM(D20:D22)</f>
        <v>0</v>
      </c>
      <c r="E19" s="655">
        <f t="shared" si="6"/>
        <v>0</v>
      </c>
      <c r="F19" s="655">
        <f t="shared" si="6"/>
        <v>0</v>
      </c>
      <c r="G19" s="655">
        <f>+C19+D19-E19+F19</f>
        <v>0</v>
      </c>
      <c r="H19" s="655">
        <f t="shared" si="6"/>
        <v>0</v>
      </c>
      <c r="I19" s="655">
        <f t="shared" si="6"/>
        <v>0</v>
      </c>
      <c r="J19" s="418" t="str">
        <f>IF(G18&lt;&gt;'CPCA-I-08'!F38,"ERROR!!!! NO CONCUERDA CON LO REPORTADO EN EL ESTADO ANALITICO DE LA DEUDA Y OTROS PASIVOS","")</f>
        <v/>
      </c>
    </row>
    <row r="20" spans="1:10" x14ac:dyDescent="0.25">
      <c r="A20" s="1214" t="s">
        <v>324</v>
      </c>
      <c r="B20" s="1215"/>
      <c r="C20" s="679">
        <v>0</v>
      </c>
      <c r="D20" s="679">
        <v>0</v>
      </c>
      <c r="E20" s="679">
        <v>0</v>
      </c>
      <c r="F20" s="679">
        <v>0</v>
      </c>
      <c r="G20" s="655">
        <f t="shared" ref="G20:G22" si="7">+C20+D20-E20+F20</f>
        <v>0</v>
      </c>
      <c r="H20" s="679">
        <v>0</v>
      </c>
      <c r="I20" s="679">
        <v>0</v>
      </c>
      <c r="J20" t="str">
        <f>IF(C18&lt;&gt;'CPCA-I-08'!E38,"ERROR!!!!! , NO CONCUERDA CON LO REPORTADO EN EL ESTADO ANALITICO DE LA DEUDA Y OTROS PASIVOS","")</f>
        <v/>
      </c>
    </row>
    <row r="21" spans="1:10" x14ac:dyDescent="0.25">
      <c r="A21" s="1214" t="s">
        <v>325</v>
      </c>
      <c r="B21" s="1215"/>
      <c r="C21" s="679">
        <v>0</v>
      </c>
      <c r="D21" s="679">
        <v>0</v>
      </c>
      <c r="E21" s="679">
        <v>0</v>
      </c>
      <c r="F21" s="679">
        <v>0</v>
      </c>
      <c r="G21" s="655">
        <f t="shared" si="7"/>
        <v>0</v>
      </c>
      <c r="H21" s="679">
        <v>0</v>
      </c>
      <c r="I21" s="679">
        <v>0</v>
      </c>
    </row>
    <row r="22" spans="1:10" x14ac:dyDescent="0.25">
      <c r="A22" s="1214" t="s">
        <v>326</v>
      </c>
      <c r="B22" s="1215"/>
      <c r="C22" s="679"/>
      <c r="D22" s="679"/>
      <c r="E22" s="679"/>
      <c r="F22" s="679"/>
      <c r="G22" s="655">
        <f t="shared" si="7"/>
        <v>0</v>
      </c>
      <c r="H22" s="679"/>
      <c r="I22" s="679"/>
    </row>
    <row r="23" spans="1:10" ht="16.5" customHeight="1" x14ac:dyDescent="0.25">
      <c r="A23" s="1212" t="s">
        <v>327</v>
      </c>
      <c r="B23" s="1213"/>
      <c r="C23" s="655">
        <f>SUM(C24:C26)</f>
        <v>0</v>
      </c>
      <c r="D23" s="655">
        <f t="shared" ref="D23:I23" si="8">SUM(D24:D26)</f>
        <v>0</v>
      </c>
      <c r="E23" s="655">
        <f t="shared" si="8"/>
        <v>0</v>
      </c>
      <c r="F23" s="655">
        <f t="shared" si="8"/>
        <v>0</v>
      </c>
      <c r="G23" s="655">
        <f t="shared" si="8"/>
        <v>0</v>
      </c>
      <c r="H23" s="655">
        <f t="shared" si="8"/>
        <v>0</v>
      </c>
      <c r="I23" s="655">
        <f t="shared" si="8"/>
        <v>0</v>
      </c>
    </row>
    <row r="24" spans="1:10" x14ac:dyDescent="0.25">
      <c r="A24" s="1214" t="s">
        <v>328</v>
      </c>
      <c r="B24" s="1215"/>
      <c r="C24" s="679">
        <v>0</v>
      </c>
      <c r="D24" s="679">
        <v>0</v>
      </c>
      <c r="E24" s="679">
        <v>0</v>
      </c>
      <c r="F24" s="679">
        <v>0</v>
      </c>
      <c r="G24" s="655">
        <f t="shared" ref="G24:G26" si="9">+C24+D24-E24+F24</f>
        <v>0</v>
      </c>
      <c r="H24" s="679">
        <v>0</v>
      </c>
      <c r="I24" s="679">
        <v>0</v>
      </c>
    </row>
    <row r="25" spans="1:10" x14ac:dyDescent="0.25">
      <c r="A25" s="1214" t="s">
        <v>329</v>
      </c>
      <c r="B25" s="1215"/>
      <c r="C25" s="679">
        <v>0</v>
      </c>
      <c r="D25" s="679">
        <v>0</v>
      </c>
      <c r="E25" s="679">
        <v>0</v>
      </c>
      <c r="F25" s="679">
        <v>0</v>
      </c>
      <c r="G25" s="655">
        <f t="shared" si="9"/>
        <v>0</v>
      </c>
      <c r="H25" s="679">
        <v>0</v>
      </c>
      <c r="I25" s="679">
        <v>0</v>
      </c>
    </row>
    <row r="26" spans="1:10" x14ac:dyDescent="0.25">
      <c r="A26" s="1214" t="s">
        <v>330</v>
      </c>
      <c r="B26" s="1215"/>
      <c r="C26" s="679">
        <v>0</v>
      </c>
      <c r="D26" s="679">
        <v>0</v>
      </c>
      <c r="E26" s="679">
        <v>0</v>
      </c>
      <c r="F26" s="679">
        <v>0</v>
      </c>
      <c r="G26" s="655">
        <f t="shared" si="9"/>
        <v>0</v>
      </c>
      <c r="H26" s="679">
        <v>0</v>
      </c>
      <c r="I26" s="679">
        <v>0</v>
      </c>
    </row>
    <row r="27" spans="1:10" ht="7.5" customHeight="1" thickBot="1" x14ac:dyDescent="0.3">
      <c r="A27" s="1223"/>
      <c r="B27" s="1224"/>
      <c r="C27" s="658"/>
      <c r="D27" s="658"/>
      <c r="E27" s="658"/>
      <c r="F27" s="658"/>
      <c r="G27" s="658"/>
      <c r="H27" s="658"/>
      <c r="I27" s="658"/>
    </row>
    <row r="28" spans="1:10" ht="3.75" customHeight="1" x14ac:dyDescent="0.25"/>
    <row r="29" spans="1:10" ht="33" customHeight="1" x14ac:dyDescent="0.25">
      <c r="B29" s="621">
        <v>1</v>
      </c>
      <c r="C29" s="1216" t="s">
        <v>331</v>
      </c>
      <c r="D29" s="1216"/>
      <c r="E29" s="1216"/>
      <c r="F29" s="1216"/>
      <c r="G29" s="1216"/>
      <c r="H29" s="1216"/>
      <c r="I29" s="1216"/>
    </row>
    <row r="30" spans="1:10" ht="18.75" customHeight="1" x14ac:dyDescent="0.25">
      <c r="B30" s="621">
        <v>2</v>
      </c>
      <c r="C30" s="1216" t="s">
        <v>332</v>
      </c>
      <c r="D30" s="1216"/>
      <c r="E30" s="1216"/>
      <c r="F30" s="1216"/>
      <c r="G30" s="1216"/>
      <c r="H30" s="1216"/>
      <c r="I30" s="1216"/>
    </row>
    <row r="31" spans="1:10" ht="3.75" customHeight="1" thickBot="1" x14ac:dyDescent="0.3"/>
    <row r="32" spans="1:10" ht="19.5" x14ac:dyDescent="0.25">
      <c r="B32" s="1217" t="s">
        <v>333</v>
      </c>
      <c r="C32" s="616" t="s">
        <v>334</v>
      </c>
      <c r="D32" s="616" t="s">
        <v>335</v>
      </c>
      <c r="E32" s="616" t="s">
        <v>336</v>
      </c>
      <c r="F32" s="1220" t="s">
        <v>337</v>
      </c>
      <c r="G32" s="616" t="s">
        <v>338</v>
      </c>
    </row>
    <row r="33" spans="2:7" x14ac:dyDescent="0.25">
      <c r="B33" s="1218"/>
      <c r="C33" s="606" t="s">
        <v>339</v>
      </c>
      <c r="D33" s="606" t="s">
        <v>340</v>
      </c>
      <c r="E33" s="606" t="s">
        <v>341</v>
      </c>
      <c r="F33" s="1221"/>
      <c r="G33" s="606" t="s">
        <v>342</v>
      </c>
    </row>
    <row r="34" spans="2:7" ht="15.75" thickBot="1" x14ac:dyDescent="0.3">
      <c r="B34" s="1219"/>
      <c r="C34" s="617"/>
      <c r="D34" s="607" t="s">
        <v>343</v>
      </c>
      <c r="E34" s="617"/>
      <c r="F34" s="1222"/>
      <c r="G34" s="617"/>
    </row>
    <row r="35" spans="2:7" ht="19.5" x14ac:dyDescent="0.25">
      <c r="B35" s="618" t="s">
        <v>344</v>
      </c>
      <c r="C35" s="608"/>
      <c r="D35" s="608"/>
      <c r="E35" s="608"/>
      <c r="F35" s="608"/>
      <c r="G35" s="608"/>
    </row>
    <row r="36" spans="2:7" x14ac:dyDescent="0.25">
      <c r="B36" s="619" t="s">
        <v>345</v>
      </c>
      <c r="C36" s="656"/>
      <c r="D36" s="656"/>
      <c r="E36" s="656"/>
      <c r="F36" s="656"/>
      <c r="G36" s="656"/>
    </row>
    <row r="37" spans="2:7" x14ac:dyDescent="0.25">
      <c r="B37" s="619" t="s">
        <v>346</v>
      </c>
      <c r="C37" s="656"/>
      <c r="D37" s="656"/>
      <c r="E37" s="656"/>
      <c r="F37" s="656"/>
      <c r="G37" s="656"/>
    </row>
    <row r="38" spans="2:7" ht="15.75" thickBot="1" x14ac:dyDescent="0.3">
      <c r="B38" s="620" t="s">
        <v>347</v>
      </c>
      <c r="C38" s="657"/>
      <c r="D38" s="657"/>
      <c r="E38" s="657"/>
      <c r="F38" s="657"/>
      <c r="G38" s="657"/>
    </row>
  </sheetData>
  <sheetProtection formatColumns="0" formatRows="0" insertHyperlinks="0"/>
  <mergeCells count="29">
    <mergeCell ref="A8:B8"/>
    <mergeCell ref="A9:B9"/>
    <mergeCell ref="A13:B13"/>
    <mergeCell ref="A17:B1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C30:I30"/>
    <mergeCell ref="C29:I29"/>
    <mergeCell ref="B32:B34"/>
    <mergeCell ref="F32:F34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18:B18"/>
  </mergeCells>
  <printOptions horizontalCentered="1"/>
  <pageMargins left="0.23622047244094491" right="0.23622047244094491" top="0.35433070866141736" bottom="0.35433070866141736" header="0.31496062992125984" footer="0.31496062992125984"/>
  <pageSetup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>
      <selection activeCell="E13" sqref="E13"/>
    </sheetView>
  </sheetViews>
  <sheetFormatPr baseColWidth="10" defaultColWidth="11.42578125" defaultRowHeight="15" x14ac:dyDescent="0.25"/>
  <cols>
    <col min="1" max="1" width="23.5703125" customWidth="1"/>
  </cols>
  <sheetData>
    <row r="1" spans="1:11" ht="15.75" x14ac:dyDescent="0.25">
      <c r="A1" s="1172" t="str">
        <f>'CPCA-I-01'!A1:G1</f>
        <v>Universidad Tecnológica de Guaymas</v>
      </c>
      <c r="B1" s="1172"/>
      <c r="C1" s="1172"/>
      <c r="D1" s="1172"/>
      <c r="E1" s="1172"/>
      <c r="F1" s="1172"/>
      <c r="G1" s="1172"/>
      <c r="H1" s="1172"/>
      <c r="I1" s="1172"/>
      <c r="J1" s="1172"/>
      <c r="K1" s="1172"/>
    </row>
    <row r="2" spans="1:11" ht="15.75" customHeight="1" x14ac:dyDescent="0.25">
      <c r="A2" s="1170" t="s">
        <v>348</v>
      </c>
      <c r="B2" s="1170"/>
      <c r="C2" s="1170"/>
      <c r="D2" s="1170"/>
      <c r="E2" s="1170"/>
      <c r="F2" s="1170"/>
      <c r="G2" s="1170"/>
      <c r="H2" s="1170"/>
      <c r="I2" s="1170"/>
      <c r="J2" s="1170"/>
      <c r="K2" s="1170"/>
    </row>
    <row r="3" spans="1:11" ht="15.75" customHeight="1" x14ac:dyDescent="0.25">
      <c r="A3" s="1225" t="str">
        <f>'CPCA-I-09 f2'!A3:I3</f>
        <v>Del 01 de enero al 31 de diciembre de 2020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5"/>
    </row>
    <row r="4" spans="1:11" ht="15.75" thickBot="1" x14ac:dyDescent="0.3">
      <c r="A4" s="1226" t="s">
        <v>84</v>
      </c>
      <c r="B4" s="1226"/>
      <c r="C4" s="1226"/>
      <c r="D4" s="1226"/>
      <c r="E4" s="1226"/>
      <c r="F4" s="1226"/>
      <c r="G4" s="1226"/>
      <c r="H4" s="1226"/>
      <c r="I4" s="1226"/>
      <c r="J4" s="1226"/>
      <c r="K4" s="1226"/>
    </row>
    <row r="5" spans="1:11" ht="115.5" thickBot="1" x14ac:dyDescent="0.3">
      <c r="A5" s="610" t="s">
        <v>349</v>
      </c>
      <c r="B5" s="611" t="s">
        <v>350</v>
      </c>
      <c r="C5" s="611" t="s">
        <v>351</v>
      </c>
      <c r="D5" s="611" t="s">
        <v>352</v>
      </c>
      <c r="E5" s="611" t="s">
        <v>353</v>
      </c>
      <c r="F5" s="611" t="s">
        <v>354</v>
      </c>
      <c r="G5" s="611" t="s">
        <v>355</v>
      </c>
      <c r="H5" s="611" t="s">
        <v>356</v>
      </c>
      <c r="I5" s="836" t="s">
        <v>1046</v>
      </c>
      <c r="J5" s="836" t="s">
        <v>1047</v>
      </c>
      <c r="K5" s="836" t="s">
        <v>1048</v>
      </c>
    </row>
    <row r="6" spans="1:11" x14ac:dyDescent="0.25">
      <c r="A6" s="603"/>
      <c r="B6" s="605"/>
      <c r="C6" s="605"/>
      <c r="D6" s="605"/>
      <c r="E6" s="605"/>
      <c r="F6" s="605"/>
      <c r="G6" s="605"/>
      <c r="H6" s="605"/>
      <c r="I6" s="605"/>
      <c r="J6" s="605"/>
      <c r="K6" s="605"/>
    </row>
    <row r="7" spans="1:11" ht="25.5" x14ac:dyDescent="0.25">
      <c r="A7" s="612" t="s">
        <v>357</v>
      </c>
      <c r="B7" s="659">
        <f t="shared" ref="B7:J7" si="0">B8+B9+B10+B11</f>
        <v>0</v>
      </c>
      <c r="C7" s="659">
        <f t="shared" si="0"/>
        <v>0</v>
      </c>
      <c r="D7" s="659">
        <f t="shared" si="0"/>
        <v>0</v>
      </c>
      <c r="E7" s="659">
        <f t="shared" si="0"/>
        <v>0</v>
      </c>
      <c r="F7" s="659">
        <f t="shared" si="0"/>
        <v>0</v>
      </c>
      <c r="G7" s="659">
        <f t="shared" si="0"/>
        <v>0</v>
      </c>
      <c r="H7" s="659">
        <f t="shared" si="0"/>
        <v>0</v>
      </c>
      <c r="I7" s="659">
        <f t="shared" si="0"/>
        <v>0</v>
      </c>
      <c r="J7" s="659">
        <f t="shared" si="0"/>
        <v>0</v>
      </c>
      <c r="K7" s="659">
        <f>E7-J7</f>
        <v>0</v>
      </c>
    </row>
    <row r="8" spans="1:11" x14ac:dyDescent="0.25">
      <c r="A8" s="613" t="s">
        <v>358</v>
      </c>
      <c r="B8" s="670">
        <v>0</v>
      </c>
      <c r="C8" s="670">
        <v>0</v>
      </c>
      <c r="D8" s="670">
        <v>0</v>
      </c>
      <c r="E8" s="670">
        <v>0</v>
      </c>
      <c r="F8" s="670">
        <v>0</v>
      </c>
      <c r="G8" s="670">
        <v>0</v>
      </c>
      <c r="H8" s="670">
        <v>0</v>
      </c>
      <c r="I8" s="670">
        <v>0</v>
      </c>
      <c r="J8" s="670">
        <v>0</v>
      </c>
      <c r="K8" s="659">
        <f t="shared" ref="K8:K11" si="1">E8-J8</f>
        <v>0</v>
      </c>
    </row>
    <row r="9" spans="1:11" x14ac:dyDescent="0.25">
      <c r="A9" s="613" t="s">
        <v>359</v>
      </c>
      <c r="B9" s="670">
        <v>0</v>
      </c>
      <c r="C9" s="670"/>
      <c r="D9" s="670"/>
      <c r="E9" s="670">
        <v>0</v>
      </c>
      <c r="F9" s="670"/>
      <c r="G9" s="670"/>
      <c r="H9" s="670"/>
      <c r="I9" s="670"/>
      <c r="J9" s="670">
        <v>0</v>
      </c>
      <c r="K9" s="659">
        <f t="shared" si="1"/>
        <v>0</v>
      </c>
    </row>
    <row r="10" spans="1:11" x14ac:dyDescent="0.25">
      <c r="A10" s="613" t="s">
        <v>360</v>
      </c>
      <c r="B10" s="670">
        <v>0</v>
      </c>
      <c r="C10" s="670">
        <v>0</v>
      </c>
      <c r="D10" s="670">
        <v>0</v>
      </c>
      <c r="E10" s="670">
        <v>0</v>
      </c>
      <c r="F10" s="670">
        <v>0</v>
      </c>
      <c r="G10" s="670">
        <v>0</v>
      </c>
      <c r="H10" s="670">
        <v>0</v>
      </c>
      <c r="I10" s="670">
        <v>0</v>
      </c>
      <c r="J10" s="670">
        <v>0</v>
      </c>
      <c r="K10" s="659">
        <f t="shared" si="1"/>
        <v>0</v>
      </c>
    </row>
    <row r="11" spans="1:11" x14ac:dyDescent="0.25">
      <c r="A11" s="613" t="s">
        <v>361</v>
      </c>
      <c r="B11" s="670">
        <v>0</v>
      </c>
      <c r="C11" s="670"/>
      <c r="D11" s="670"/>
      <c r="E11" s="670">
        <v>0</v>
      </c>
      <c r="F11" s="670"/>
      <c r="G11" s="670"/>
      <c r="H11" s="670"/>
      <c r="I11" s="670"/>
      <c r="J11" s="670">
        <v>0</v>
      </c>
      <c r="K11" s="659">
        <f t="shared" si="1"/>
        <v>0</v>
      </c>
    </row>
    <row r="12" spans="1:11" x14ac:dyDescent="0.25">
      <c r="A12" s="604"/>
      <c r="B12" s="659"/>
      <c r="C12" s="659"/>
      <c r="D12" s="659"/>
      <c r="E12" s="659"/>
      <c r="F12" s="659"/>
      <c r="G12" s="659"/>
      <c r="H12" s="659"/>
      <c r="I12" s="659"/>
      <c r="J12" s="659"/>
      <c r="K12" s="659"/>
    </row>
    <row r="13" spans="1:11" ht="25.5" x14ac:dyDescent="0.25">
      <c r="A13" s="612" t="s">
        <v>362</v>
      </c>
      <c r="B13" s="659">
        <f t="shared" ref="B13:J13" si="2">B14+B15+B16+B17</f>
        <v>0</v>
      </c>
      <c r="C13" s="659">
        <f t="shared" si="2"/>
        <v>0</v>
      </c>
      <c r="D13" s="659">
        <f t="shared" si="2"/>
        <v>0</v>
      </c>
      <c r="E13" s="659">
        <f t="shared" si="2"/>
        <v>0</v>
      </c>
      <c r="F13" s="659">
        <f t="shared" si="2"/>
        <v>0</v>
      </c>
      <c r="G13" s="659">
        <f t="shared" si="2"/>
        <v>0</v>
      </c>
      <c r="H13" s="659">
        <f t="shared" si="2"/>
        <v>0</v>
      </c>
      <c r="I13" s="659">
        <f t="shared" si="2"/>
        <v>0</v>
      </c>
      <c r="J13" s="659">
        <f t="shared" si="2"/>
        <v>0</v>
      </c>
      <c r="K13" s="659">
        <f>E13-J13</f>
        <v>0</v>
      </c>
    </row>
    <row r="14" spans="1:11" x14ac:dyDescent="0.25">
      <c r="A14" s="613" t="s">
        <v>363</v>
      </c>
      <c r="B14" s="670">
        <v>0</v>
      </c>
      <c r="C14" s="670"/>
      <c r="D14" s="670"/>
      <c r="E14" s="670">
        <v>0</v>
      </c>
      <c r="F14" s="670"/>
      <c r="G14" s="670"/>
      <c r="H14" s="670"/>
      <c r="I14" s="670"/>
      <c r="J14" s="670"/>
      <c r="K14" s="659">
        <f t="shared" ref="K14:K17" si="3">E14-J14</f>
        <v>0</v>
      </c>
    </row>
    <row r="15" spans="1:11" x14ac:dyDescent="0.25">
      <c r="A15" s="613" t="s">
        <v>364</v>
      </c>
      <c r="B15" s="670">
        <v>0</v>
      </c>
      <c r="C15" s="670"/>
      <c r="D15" s="670">
        <v>0</v>
      </c>
      <c r="E15" s="670">
        <v>0</v>
      </c>
      <c r="F15" s="670">
        <v>0</v>
      </c>
      <c r="G15" s="670">
        <v>0</v>
      </c>
      <c r="H15" s="670">
        <v>0</v>
      </c>
      <c r="I15" s="670">
        <v>0</v>
      </c>
      <c r="J15" s="670">
        <v>0</v>
      </c>
      <c r="K15" s="659">
        <f t="shared" si="3"/>
        <v>0</v>
      </c>
    </row>
    <row r="16" spans="1:11" x14ac:dyDescent="0.25">
      <c r="A16" s="613" t="s">
        <v>365</v>
      </c>
      <c r="B16" s="670">
        <v>0</v>
      </c>
      <c r="C16" s="670">
        <v>0</v>
      </c>
      <c r="D16" s="670"/>
      <c r="E16" s="670">
        <v>0</v>
      </c>
      <c r="F16" s="670"/>
      <c r="G16" s="670"/>
      <c r="H16" s="670"/>
      <c r="I16" s="670"/>
      <c r="J16" s="670"/>
      <c r="K16" s="659">
        <f t="shared" si="3"/>
        <v>0</v>
      </c>
    </row>
    <row r="17" spans="1:11" x14ac:dyDescent="0.25">
      <c r="A17" s="613" t="s">
        <v>366</v>
      </c>
      <c r="B17" s="670">
        <v>0</v>
      </c>
      <c r="C17" s="670"/>
      <c r="D17" s="670"/>
      <c r="E17" s="670">
        <v>0</v>
      </c>
      <c r="F17" s="670"/>
      <c r="G17" s="670"/>
      <c r="H17" s="670"/>
      <c r="I17" s="670"/>
      <c r="J17" s="670"/>
      <c r="K17" s="659">
        <f t="shared" si="3"/>
        <v>0</v>
      </c>
    </row>
    <row r="18" spans="1:11" x14ac:dyDescent="0.25">
      <c r="A18" s="604"/>
      <c r="B18" s="659">
        <v>0</v>
      </c>
      <c r="C18" s="659"/>
      <c r="D18" s="659"/>
      <c r="E18" s="659"/>
      <c r="F18" s="659"/>
      <c r="G18" s="659"/>
      <c r="H18" s="659"/>
      <c r="I18" s="659"/>
      <c r="J18" s="659"/>
      <c r="K18" s="671"/>
    </row>
    <row r="19" spans="1:11" ht="38.25" x14ac:dyDescent="0.25">
      <c r="A19" s="612" t="s">
        <v>367</v>
      </c>
      <c r="B19" s="659">
        <f>B7+B13</f>
        <v>0</v>
      </c>
      <c r="C19" s="659">
        <f t="shared" ref="C19:J19" si="4">C7+C13</f>
        <v>0</v>
      </c>
      <c r="D19" s="659">
        <f t="shared" si="4"/>
        <v>0</v>
      </c>
      <c r="E19" s="659">
        <f t="shared" si="4"/>
        <v>0</v>
      </c>
      <c r="F19" s="659">
        <f t="shared" si="4"/>
        <v>0</v>
      </c>
      <c r="G19" s="659">
        <f t="shared" si="4"/>
        <v>0</v>
      </c>
      <c r="H19" s="659">
        <f t="shared" si="4"/>
        <v>0</v>
      </c>
      <c r="I19" s="659">
        <f t="shared" si="4"/>
        <v>0</v>
      </c>
      <c r="J19" s="659">
        <f t="shared" si="4"/>
        <v>0</v>
      </c>
      <c r="K19" s="659">
        <f>E19-J19</f>
        <v>0</v>
      </c>
    </row>
    <row r="20" spans="1:11" ht="15.75" thickBot="1" x14ac:dyDescent="0.3">
      <c r="A20" s="614"/>
      <c r="B20" s="615"/>
      <c r="C20" s="615"/>
      <c r="D20" s="615"/>
      <c r="E20" s="615"/>
      <c r="F20" s="615"/>
      <c r="G20" s="615"/>
      <c r="H20" s="615"/>
      <c r="I20" s="615"/>
      <c r="J20" s="615"/>
      <c r="K20" s="615"/>
    </row>
  </sheetData>
  <mergeCells count="4">
    <mergeCell ref="A1:K1"/>
    <mergeCell ref="A2:K2"/>
    <mergeCell ref="A3:K3"/>
    <mergeCell ref="A4:K4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49"/>
  <sheetViews>
    <sheetView view="pageBreakPreview" zoomScale="90" zoomScaleNormal="100" zoomScaleSheetLayoutView="90" workbookViewId="0">
      <selection activeCell="C12" sqref="C12"/>
    </sheetView>
  </sheetViews>
  <sheetFormatPr baseColWidth="10" defaultColWidth="11.28515625" defaultRowHeight="16.5" x14ac:dyDescent="0.3"/>
  <cols>
    <col min="1" max="1" width="18.85546875" style="3" customWidth="1"/>
    <col min="2" max="7" width="11.28515625" style="3"/>
    <col min="8" max="8" width="12.140625" style="3" customWidth="1"/>
    <col min="9" max="9" width="14.28515625" style="3" customWidth="1"/>
    <col min="10" max="16384" width="11.28515625" style="3"/>
  </cols>
  <sheetData>
    <row r="1" spans="1:9" x14ac:dyDescent="0.3">
      <c r="A1" s="1244" t="str">
        <f>'CPCA-I-01'!A1:G1</f>
        <v>Universidad Tecnológica de Guaymas</v>
      </c>
      <c r="B1" s="1244"/>
      <c r="C1" s="1244"/>
      <c r="D1" s="1244"/>
      <c r="E1" s="1244"/>
      <c r="F1" s="1244"/>
      <c r="G1" s="1244"/>
      <c r="H1" s="1244"/>
      <c r="I1" s="1244"/>
    </row>
    <row r="2" spans="1:9" x14ac:dyDescent="0.3">
      <c r="A2" s="1245" t="s">
        <v>8</v>
      </c>
      <c r="B2" s="1245"/>
      <c r="C2" s="1245"/>
      <c r="D2" s="1245"/>
      <c r="E2" s="1245"/>
      <c r="F2" s="1245"/>
      <c r="G2" s="1245"/>
      <c r="H2" s="1245"/>
      <c r="I2" s="1245"/>
    </row>
    <row r="3" spans="1:9" x14ac:dyDescent="0.3">
      <c r="A3" s="1246" t="str">
        <f>'CPCA-I-01'!A3:G3</f>
        <v>Al 31 de diciembre de 2020</v>
      </c>
      <c r="B3" s="1246"/>
      <c r="C3" s="1246"/>
      <c r="D3" s="1246"/>
      <c r="E3" s="1246"/>
      <c r="F3" s="1246"/>
      <c r="G3" s="1246"/>
      <c r="H3" s="1246"/>
      <c r="I3" s="1246"/>
    </row>
    <row r="4" spans="1:9" ht="18" customHeight="1" thickBot="1" x14ac:dyDescent="0.35">
      <c r="A4" s="5"/>
      <c r="B4" s="1247" t="s">
        <v>1026</v>
      </c>
      <c r="C4" s="1247"/>
      <c r="D4" s="1247"/>
      <c r="E4" s="1247"/>
      <c r="F4" s="1247"/>
      <c r="G4" s="1247"/>
      <c r="H4" s="316"/>
      <c r="I4" s="5"/>
    </row>
    <row r="5" spans="1:9" x14ac:dyDescent="0.3">
      <c r="A5" s="8"/>
      <c r="B5" s="9"/>
      <c r="C5" s="9"/>
      <c r="D5" s="9"/>
      <c r="E5" s="9"/>
      <c r="F5" s="9"/>
      <c r="G5" s="9"/>
      <c r="H5" s="9"/>
      <c r="I5" s="10"/>
    </row>
    <row r="6" spans="1:9" x14ac:dyDescent="0.3">
      <c r="A6" s="11"/>
      <c r="B6" s="12"/>
      <c r="C6" s="12"/>
      <c r="D6" s="12"/>
      <c r="E6" s="12"/>
      <c r="F6" s="12"/>
      <c r="G6" s="12"/>
      <c r="H6" s="12"/>
      <c r="I6" s="13"/>
    </row>
    <row r="7" spans="1:9" x14ac:dyDescent="0.3">
      <c r="A7" s="14" t="s">
        <v>368</v>
      </c>
      <c r="B7" s="12"/>
      <c r="C7" s="12"/>
      <c r="D7" s="12"/>
      <c r="E7" s="12"/>
      <c r="F7" s="12"/>
      <c r="G7" s="12"/>
      <c r="H7" s="12"/>
      <c r="I7" s="13"/>
    </row>
    <row r="8" spans="1:9" x14ac:dyDescent="0.3">
      <c r="A8" s="14"/>
      <c r="B8" s="12"/>
      <c r="C8" s="12"/>
      <c r="D8" s="12"/>
      <c r="E8" s="12"/>
      <c r="F8" s="12"/>
      <c r="G8" s="12"/>
      <c r="H8" s="12"/>
      <c r="I8" s="13"/>
    </row>
    <row r="9" spans="1:9" x14ac:dyDescent="0.3">
      <c r="A9" s="14"/>
      <c r="B9" s="12"/>
      <c r="C9" s="12"/>
      <c r="D9" s="12"/>
      <c r="E9" s="12"/>
      <c r="F9" s="12"/>
      <c r="G9" s="12"/>
      <c r="H9" s="12"/>
      <c r="I9" s="13"/>
    </row>
    <row r="10" spans="1:9" x14ac:dyDescent="0.3">
      <c r="A10" s="14"/>
      <c r="B10" s="12"/>
      <c r="C10" s="12"/>
      <c r="D10" s="12"/>
      <c r="E10" s="12"/>
      <c r="F10" s="12"/>
      <c r="G10" s="12"/>
      <c r="H10" s="12"/>
      <c r="I10" s="13"/>
    </row>
    <row r="11" spans="1:9" x14ac:dyDescent="0.3">
      <c r="A11" s="14"/>
      <c r="B11" s="12"/>
      <c r="C11" s="12"/>
      <c r="D11" s="12"/>
      <c r="E11" s="12"/>
      <c r="F11" s="12"/>
      <c r="G11" s="12"/>
      <c r="H11" s="12"/>
      <c r="I11" s="13"/>
    </row>
    <row r="12" spans="1:9" ht="15.75" customHeight="1" x14ac:dyDescent="0.3">
      <c r="A12" s="11"/>
      <c r="B12" s="12"/>
      <c r="C12" s="15"/>
      <c r="D12" s="15"/>
      <c r="E12" s="15"/>
      <c r="F12" s="15"/>
      <c r="G12" s="15"/>
      <c r="H12" s="15"/>
      <c r="I12" s="13"/>
    </row>
    <row r="13" spans="1:9" ht="15" customHeight="1" thickBot="1" x14ac:dyDescent="0.35">
      <c r="A13" s="16"/>
      <c r="B13" s="1"/>
      <c r="C13" s="17"/>
      <c r="D13" s="17"/>
      <c r="E13" s="17"/>
      <c r="F13" s="17"/>
      <c r="G13" s="17"/>
      <c r="H13" s="17"/>
      <c r="I13" s="2"/>
    </row>
    <row r="14" spans="1:9" ht="15" customHeight="1" thickBot="1" x14ac:dyDescent="0.35">
      <c r="A14" s="11"/>
      <c r="B14" s="12"/>
      <c r="C14" s="15"/>
      <c r="D14" s="15"/>
      <c r="E14" s="15"/>
      <c r="F14" s="15"/>
      <c r="G14" s="15"/>
      <c r="H14" s="15"/>
      <c r="I14" s="13"/>
    </row>
    <row r="15" spans="1:9" ht="15" customHeight="1" x14ac:dyDescent="0.3">
      <c r="A15" s="11"/>
      <c r="B15" s="12"/>
      <c r="C15" s="1235" t="s">
        <v>369</v>
      </c>
      <c r="D15" s="1236"/>
      <c r="E15" s="1236"/>
      <c r="F15" s="1236"/>
      <c r="G15" s="1236"/>
      <c r="H15" s="1237"/>
      <c r="I15" s="13"/>
    </row>
    <row r="16" spans="1:9" ht="15" customHeight="1" x14ac:dyDescent="0.3">
      <c r="A16" s="11"/>
      <c r="B16" s="12"/>
      <c r="C16" s="1238"/>
      <c r="D16" s="1239"/>
      <c r="E16" s="1239"/>
      <c r="F16" s="1239"/>
      <c r="G16" s="1239"/>
      <c r="H16" s="1240"/>
      <c r="I16" s="13"/>
    </row>
    <row r="17" spans="1:9" ht="15" customHeight="1" x14ac:dyDescent="0.3">
      <c r="A17" s="11"/>
      <c r="B17" s="12"/>
      <c r="C17" s="1238"/>
      <c r="D17" s="1239"/>
      <c r="E17" s="1239"/>
      <c r="F17" s="1239"/>
      <c r="G17" s="1239"/>
      <c r="H17" s="1240"/>
      <c r="I17" s="13"/>
    </row>
    <row r="18" spans="1:9" ht="15" customHeight="1" x14ac:dyDescent="0.3">
      <c r="A18" s="14" t="s">
        <v>370</v>
      </c>
      <c r="B18" s="12"/>
      <c r="C18" s="1238"/>
      <c r="D18" s="1239"/>
      <c r="E18" s="1239"/>
      <c r="F18" s="1239"/>
      <c r="G18" s="1239"/>
      <c r="H18" s="1240"/>
      <c r="I18" s="13"/>
    </row>
    <row r="19" spans="1:9" ht="15" customHeight="1" x14ac:dyDescent="0.3">
      <c r="A19" s="11"/>
      <c r="B19" s="12"/>
      <c r="C19" s="1238"/>
      <c r="D19" s="1239"/>
      <c r="E19" s="1239"/>
      <c r="F19" s="1239"/>
      <c r="G19" s="1239"/>
      <c r="H19" s="1240"/>
      <c r="I19" s="13"/>
    </row>
    <row r="20" spans="1:9" ht="15" customHeight="1" x14ac:dyDescent="0.3">
      <c r="A20" s="11"/>
      <c r="B20" s="12"/>
      <c r="C20" s="1238"/>
      <c r="D20" s="1239"/>
      <c r="E20" s="1239"/>
      <c r="F20" s="1239"/>
      <c r="G20" s="1239"/>
      <c r="H20" s="1240"/>
      <c r="I20" s="13"/>
    </row>
    <row r="21" spans="1:9" ht="15" customHeight="1" x14ac:dyDescent="0.3">
      <c r="A21" s="11"/>
      <c r="B21" s="12"/>
      <c r="C21" s="1238"/>
      <c r="D21" s="1239"/>
      <c r="E21" s="1239"/>
      <c r="F21" s="1239"/>
      <c r="G21" s="1239"/>
      <c r="H21" s="1240"/>
      <c r="I21" s="13"/>
    </row>
    <row r="22" spans="1:9" ht="15" customHeight="1" x14ac:dyDescent="0.3">
      <c r="A22" s="11"/>
      <c r="B22" s="12"/>
      <c r="C22" s="1238"/>
      <c r="D22" s="1239"/>
      <c r="E22" s="1239"/>
      <c r="F22" s="1239"/>
      <c r="G22" s="1239"/>
      <c r="H22" s="1240"/>
      <c r="I22" s="13"/>
    </row>
    <row r="23" spans="1:9" ht="15" customHeight="1" x14ac:dyDescent="0.3">
      <c r="A23" s="11"/>
      <c r="B23" s="12"/>
      <c r="C23" s="1238"/>
      <c r="D23" s="1239"/>
      <c r="E23" s="1239"/>
      <c r="F23" s="1239"/>
      <c r="G23" s="1239"/>
      <c r="H23" s="1240"/>
      <c r="I23" s="13"/>
    </row>
    <row r="24" spans="1:9" ht="15" customHeight="1" x14ac:dyDescent="0.3">
      <c r="A24" s="11"/>
      <c r="B24" s="12"/>
      <c r="C24" s="1238"/>
      <c r="D24" s="1239"/>
      <c r="E24" s="1239"/>
      <c r="F24" s="1239"/>
      <c r="G24" s="1239"/>
      <c r="H24" s="1240"/>
      <c r="I24" s="13"/>
    </row>
    <row r="25" spans="1:9" ht="15" customHeight="1" x14ac:dyDescent="0.3">
      <c r="A25" s="11"/>
      <c r="B25" s="12"/>
      <c r="C25" s="1238"/>
      <c r="D25" s="1239"/>
      <c r="E25" s="1239"/>
      <c r="F25" s="1239"/>
      <c r="G25" s="1239"/>
      <c r="H25" s="1240"/>
      <c r="I25" s="13"/>
    </row>
    <row r="26" spans="1:9" ht="14.25" customHeight="1" x14ac:dyDescent="0.3">
      <c r="A26" s="11"/>
      <c r="B26" s="12"/>
      <c r="C26" s="1238"/>
      <c r="D26" s="1239"/>
      <c r="E26" s="1239"/>
      <c r="F26" s="1239"/>
      <c r="G26" s="1239"/>
      <c r="H26" s="1240"/>
      <c r="I26" s="13"/>
    </row>
    <row r="27" spans="1:9" ht="15.75" customHeight="1" x14ac:dyDescent="0.3">
      <c r="A27" s="11"/>
      <c r="B27" s="12"/>
      <c r="C27" s="1238"/>
      <c r="D27" s="1239"/>
      <c r="E27" s="1239"/>
      <c r="F27" s="1239"/>
      <c r="G27" s="1239"/>
      <c r="H27" s="1240"/>
      <c r="I27" s="13"/>
    </row>
    <row r="28" spans="1:9" x14ac:dyDescent="0.3">
      <c r="A28" s="11"/>
      <c r="B28" s="12"/>
      <c r="C28" s="1238"/>
      <c r="D28" s="1239"/>
      <c r="E28" s="1239"/>
      <c r="F28" s="1239"/>
      <c r="G28" s="1239"/>
      <c r="H28" s="1240"/>
      <c r="I28" s="13"/>
    </row>
    <row r="29" spans="1:9" ht="17.25" thickBot="1" x14ac:dyDescent="0.35">
      <c r="A29" s="11"/>
      <c r="B29" s="12"/>
      <c r="C29" s="1241"/>
      <c r="D29" s="1242"/>
      <c r="E29" s="1242"/>
      <c r="F29" s="1242"/>
      <c r="G29" s="1242"/>
      <c r="H29" s="1243"/>
      <c r="I29" s="13"/>
    </row>
    <row r="30" spans="1:9" ht="17.25" thickBot="1" x14ac:dyDescent="0.35">
      <c r="A30" s="16"/>
      <c r="B30" s="1"/>
      <c r="C30" s="1"/>
      <c r="D30" s="1"/>
      <c r="E30" s="1"/>
      <c r="F30" s="1"/>
      <c r="G30" s="1"/>
      <c r="H30" s="1"/>
      <c r="I30" s="2"/>
    </row>
    <row r="31" spans="1:9" x14ac:dyDescent="0.3">
      <c r="A31" s="11"/>
      <c r="B31" s="12"/>
      <c r="C31" s="12"/>
      <c r="D31" s="12"/>
      <c r="E31" s="12"/>
      <c r="F31" s="12"/>
      <c r="G31" s="12"/>
      <c r="H31" s="12"/>
      <c r="I31" s="13"/>
    </row>
    <row r="32" spans="1:9" x14ac:dyDescent="0.3">
      <c r="A32" s="14" t="s">
        <v>371</v>
      </c>
      <c r="B32" s="12"/>
      <c r="C32" s="12"/>
      <c r="D32" s="12"/>
      <c r="E32" s="12"/>
      <c r="F32" s="12"/>
      <c r="G32" s="12"/>
      <c r="H32" s="12"/>
      <c r="I32" s="13"/>
    </row>
    <row r="33" spans="1:9" x14ac:dyDescent="0.3">
      <c r="A33" s="11"/>
      <c r="B33" s="12"/>
      <c r="C33" s="12"/>
      <c r="D33" s="12"/>
      <c r="E33" s="12"/>
      <c r="F33" s="12"/>
      <c r="G33" s="12"/>
      <c r="H33" s="12"/>
      <c r="I33" s="13"/>
    </row>
    <row r="34" spans="1:9" x14ac:dyDescent="0.3">
      <c r="A34" s="11"/>
      <c r="B34" s="12"/>
      <c r="C34" s="12"/>
      <c r="D34" s="12"/>
      <c r="E34" s="12"/>
      <c r="F34" s="12"/>
      <c r="G34" s="12"/>
      <c r="H34" s="12"/>
      <c r="I34" s="13"/>
    </row>
    <row r="35" spans="1:9" x14ac:dyDescent="0.3">
      <c r="A35" s="11"/>
      <c r="B35" s="12"/>
      <c r="C35" s="12"/>
      <c r="D35" s="12"/>
      <c r="E35" s="12"/>
      <c r="F35" s="12"/>
      <c r="G35" s="12"/>
      <c r="H35" s="12"/>
      <c r="I35" s="13"/>
    </row>
    <row r="36" spans="1:9" x14ac:dyDescent="0.3">
      <c r="A36" s="11"/>
      <c r="B36" s="12"/>
      <c r="C36" s="12"/>
      <c r="D36" s="12"/>
      <c r="E36" s="12"/>
      <c r="F36" s="12"/>
      <c r="G36" s="12"/>
      <c r="H36" s="12"/>
      <c r="I36" s="13"/>
    </row>
    <row r="37" spans="1:9" x14ac:dyDescent="0.3">
      <c r="A37" s="11"/>
      <c r="B37" s="12"/>
      <c r="C37" s="12"/>
      <c r="D37" s="12"/>
      <c r="E37" s="12"/>
      <c r="F37" s="12"/>
      <c r="G37" s="12"/>
      <c r="H37" s="12"/>
      <c r="I37" s="13"/>
    </row>
    <row r="38" spans="1:9" x14ac:dyDescent="0.3">
      <c r="A38" s="11"/>
      <c r="B38" s="12"/>
      <c r="C38" s="12"/>
      <c r="D38" s="12"/>
      <c r="E38" s="12"/>
      <c r="F38" s="12"/>
      <c r="G38" s="12"/>
      <c r="H38" s="12"/>
      <c r="I38" s="13"/>
    </row>
    <row r="39" spans="1:9" x14ac:dyDescent="0.3">
      <c r="A39" s="11"/>
      <c r="B39" s="12"/>
      <c r="C39" s="12"/>
      <c r="D39" s="12"/>
      <c r="E39" s="12"/>
      <c r="F39" s="12"/>
      <c r="G39" s="12"/>
      <c r="H39" s="12"/>
      <c r="I39" s="13"/>
    </row>
    <row r="40" spans="1:9" ht="17.25" thickBot="1" x14ac:dyDescent="0.35">
      <c r="A40" s="16"/>
      <c r="B40" s="1"/>
      <c r="C40" s="1"/>
      <c r="D40" s="1"/>
      <c r="E40" s="1"/>
      <c r="F40" s="1"/>
      <c r="G40" s="1"/>
      <c r="H40" s="1"/>
      <c r="I40" s="2"/>
    </row>
    <row r="41" spans="1:9" x14ac:dyDescent="0.3">
      <c r="A41" s="3" t="s">
        <v>243</v>
      </c>
    </row>
    <row r="47" spans="1:9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9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5">
    <mergeCell ref="C15:H29"/>
    <mergeCell ref="A1:I1"/>
    <mergeCell ref="A2:I2"/>
    <mergeCell ref="A3:I3"/>
    <mergeCell ref="B4:G4"/>
  </mergeCells>
  <pageMargins left="0.43307086614173229" right="0.31496062992125984" top="0.55118110236220474" bottom="0.74803149606299213" header="0.31496062992125984" footer="0.31496062992125984"/>
  <pageSetup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49"/>
  <sheetViews>
    <sheetView view="pageBreakPreview" zoomScaleNormal="100" zoomScaleSheetLayoutView="100" workbookViewId="0">
      <selection activeCell="I14" sqref="I14"/>
    </sheetView>
  </sheetViews>
  <sheetFormatPr baseColWidth="10" defaultColWidth="11.28515625" defaultRowHeight="16.5" x14ac:dyDescent="0.3"/>
  <cols>
    <col min="1" max="1" width="3.7109375" style="3" customWidth="1"/>
    <col min="2" max="8" width="11.28515625" style="3"/>
    <col min="9" max="9" width="12.28515625" style="3" customWidth="1"/>
    <col min="10" max="16384" width="11.28515625" style="3"/>
  </cols>
  <sheetData>
    <row r="1" spans="1:10" x14ac:dyDescent="0.3">
      <c r="A1" s="1244" t="str">
        <f>'CPCA-I-01'!A1:G1</f>
        <v>Universidad Tecnológica de Guaymas</v>
      </c>
      <c r="B1" s="1244"/>
      <c r="C1" s="1244"/>
      <c r="D1" s="1244"/>
      <c r="E1" s="1244"/>
      <c r="F1" s="1244"/>
      <c r="G1" s="1244"/>
      <c r="H1" s="1244"/>
      <c r="I1" s="1244"/>
      <c r="J1" s="1244"/>
    </row>
    <row r="2" spans="1:10" x14ac:dyDescent="0.3">
      <c r="A2" s="1245" t="s">
        <v>9</v>
      </c>
      <c r="B2" s="1245"/>
      <c r="C2" s="1245"/>
      <c r="D2" s="1245"/>
      <c r="E2" s="1245"/>
      <c r="F2" s="1245"/>
      <c r="G2" s="1245"/>
      <c r="H2" s="1245"/>
      <c r="I2" s="1245"/>
      <c r="J2" s="1245"/>
    </row>
    <row r="3" spans="1:10" x14ac:dyDescent="0.3">
      <c r="A3" s="1246" t="str">
        <f>'CPCA-I-01'!A3:G3</f>
        <v>Al 31 de diciembre de 2020</v>
      </c>
      <c r="B3" s="1246"/>
      <c r="C3" s="1246"/>
      <c r="D3" s="1246"/>
      <c r="E3" s="1246"/>
      <c r="F3" s="1246"/>
      <c r="G3" s="1246"/>
      <c r="H3" s="1246"/>
      <c r="I3" s="1246"/>
      <c r="J3" s="1246"/>
    </row>
    <row r="4" spans="1:10" ht="18" customHeight="1" thickBot="1" x14ac:dyDescent="0.35">
      <c r="A4" s="1257" t="s">
        <v>1027</v>
      </c>
      <c r="B4" s="1257"/>
      <c r="C4" s="1257"/>
      <c r="D4" s="1257"/>
      <c r="E4" s="1257"/>
      <c r="F4" s="1257"/>
      <c r="G4" s="1257"/>
      <c r="H4" s="1257"/>
      <c r="I4" s="4"/>
    </row>
    <row r="5" spans="1:10" x14ac:dyDescent="0.3">
      <c r="A5" s="8"/>
      <c r="B5" s="9"/>
      <c r="C5" s="9"/>
      <c r="D5" s="9"/>
      <c r="E5" s="9"/>
      <c r="F5" s="9"/>
      <c r="G5" s="9"/>
      <c r="H5" s="9"/>
      <c r="I5" s="9"/>
      <c r="J5" s="10"/>
    </row>
    <row r="6" spans="1:10" x14ac:dyDescent="0.3">
      <c r="A6" s="11"/>
      <c r="B6" s="12"/>
      <c r="C6" s="12"/>
      <c r="D6" s="12"/>
      <c r="E6" s="12"/>
      <c r="F6" s="12"/>
      <c r="G6" s="12"/>
      <c r="H6" s="12"/>
      <c r="I6" s="12"/>
      <c r="J6" s="13"/>
    </row>
    <row r="7" spans="1:10" x14ac:dyDescent="0.3">
      <c r="A7" s="11"/>
      <c r="B7" s="12"/>
      <c r="C7" s="12"/>
      <c r="D7" s="12"/>
      <c r="E7" s="12"/>
      <c r="F7" s="12"/>
      <c r="G7" s="12"/>
      <c r="H7" s="12"/>
      <c r="I7" s="12"/>
      <c r="J7" s="13"/>
    </row>
    <row r="8" spans="1:10" ht="6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</row>
    <row r="9" spans="1:10" ht="9" customHeight="1" thickBot="1" x14ac:dyDescent="0.35">
      <c r="A9" s="11"/>
      <c r="B9" s="12"/>
      <c r="C9" s="12"/>
      <c r="D9" s="12"/>
      <c r="E9" s="12"/>
      <c r="F9" s="12"/>
      <c r="G9" s="12"/>
      <c r="H9" s="12"/>
      <c r="I9" s="12"/>
      <c r="J9" s="13"/>
    </row>
    <row r="10" spans="1:10" ht="16.5" customHeight="1" x14ac:dyDescent="0.3">
      <c r="A10" s="11"/>
      <c r="B10" s="12"/>
      <c r="C10" s="1248" t="s">
        <v>1028</v>
      </c>
      <c r="D10" s="1249"/>
      <c r="E10" s="1249"/>
      <c r="F10" s="1249"/>
      <c r="G10" s="1249"/>
      <c r="H10" s="1250"/>
      <c r="I10" s="12"/>
      <c r="J10" s="13"/>
    </row>
    <row r="11" spans="1:10" x14ac:dyDescent="0.3">
      <c r="A11" s="11"/>
      <c r="B11" s="12"/>
      <c r="C11" s="1251"/>
      <c r="D11" s="1252"/>
      <c r="E11" s="1252"/>
      <c r="F11" s="1252"/>
      <c r="G11" s="1252"/>
      <c r="H11" s="1253"/>
      <c r="I11" s="12"/>
      <c r="J11" s="13"/>
    </row>
    <row r="12" spans="1:10" x14ac:dyDescent="0.3">
      <c r="A12" s="11"/>
      <c r="B12" s="12"/>
      <c r="C12" s="1251"/>
      <c r="D12" s="1252"/>
      <c r="E12" s="1252"/>
      <c r="F12" s="1252"/>
      <c r="G12" s="1252"/>
      <c r="H12" s="1253"/>
      <c r="I12" s="12"/>
      <c r="J12" s="13"/>
    </row>
    <row r="13" spans="1:10" x14ac:dyDescent="0.3">
      <c r="A13" s="11"/>
      <c r="B13" s="12"/>
      <c r="C13" s="1251"/>
      <c r="D13" s="1252"/>
      <c r="E13" s="1252"/>
      <c r="F13" s="1252"/>
      <c r="G13" s="1252"/>
      <c r="H13" s="1253"/>
      <c r="I13" s="12"/>
      <c r="J13" s="13"/>
    </row>
    <row r="14" spans="1:10" x14ac:dyDescent="0.3">
      <c r="A14" s="11"/>
      <c r="B14" s="12"/>
      <c r="C14" s="1251"/>
      <c r="D14" s="1252"/>
      <c r="E14" s="1252"/>
      <c r="F14" s="1252"/>
      <c r="G14" s="1252"/>
      <c r="H14" s="1253"/>
      <c r="I14" s="12"/>
      <c r="J14" s="13"/>
    </row>
    <row r="15" spans="1:10" x14ac:dyDescent="0.3">
      <c r="A15" s="11"/>
      <c r="B15" s="12"/>
      <c r="C15" s="1251"/>
      <c r="D15" s="1252"/>
      <c r="E15" s="1252"/>
      <c r="F15" s="1252"/>
      <c r="G15" s="1252"/>
      <c r="H15" s="1253"/>
      <c r="I15" s="12"/>
      <c r="J15" s="13"/>
    </row>
    <row r="16" spans="1:10" ht="17.25" thickBot="1" x14ac:dyDescent="0.35">
      <c r="A16" s="11"/>
      <c r="B16" s="12"/>
      <c r="C16" s="1254"/>
      <c r="D16" s="1255"/>
      <c r="E16" s="1255"/>
      <c r="F16" s="1255"/>
      <c r="G16" s="1255"/>
      <c r="H16" s="1256"/>
      <c r="I16" s="12"/>
      <c r="J16" s="13"/>
    </row>
    <row r="17" spans="1:10" x14ac:dyDescent="0.3">
      <c r="A17" s="11"/>
      <c r="B17" s="12"/>
      <c r="C17" s="12"/>
      <c r="D17" s="12"/>
      <c r="E17" s="12"/>
      <c r="F17" s="12"/>
      <c r="G17" s="12"/>
      <c r="H17" s="12"/>
      <c r="I17" s="12"/>
      <c r="J17" s="13"/>
    </row>
    <row r="18" spans="1:10" x14ac:dyDescent="0.3">
      <c r="A18" s="11"/>
      <c r="B18" s="12"/>
      <c r="C18" s="19" t="s">
        <v>372</v>
      </c>
      <c r="D18" s="12"/>
      <c r="E18" s="12"/>
      <c r="F18" s="12"/>
      <c r="G18" s="12"/>
      <c r="H18" s="12"/>
      <c r="I18" s="12"/>
      <c r="J18" s="13"/>
    </row>
    <row r="19" spans="1:10" ht="9.75" customHeight="1" thickBot="1" x14ac:dyDescent="0.35">
      <c r="A19" s="11"/>
      <c r="B19" s="12"/>
      <c r="C19" s="19"/>
      <c r="D19" s="12"/>
      <c r="E19" s="12"/>
      <c r="F19" s="12"/>
      <c r="G19" s="12"/>
      <c r="H19" s="12"/>
      <c r="I19" s="12"/>
      <c r="J19" s="13"/>
    </row>
    <row r="20" spans="1:10" x14ac:dyDescent="0.3">
      <c r="A20" s="11"/>
      <c r="B20" s="12"/>
      <c r="C20" s="20" t="s">
        <v>373</v>
      </c>
      <c r="D20" s="21"/>
      <c r="E20" s="21"/>
      <c r="F20" s="21"/>
      <c r="G20" s="21"/>
      <c r="H20" s="22"/>
      <c r="I20" s="12"/>
      <c r="J20" s="13"/>
    </row>
    <row r="21" spans="1:10" x14ac:dyDescent="0.3">
      <c r="A21" s="11"/>
      <c r="B21" s="12"/>
      <c r="C21" s="23" t="s">
        <v>374</v>
      </c>
      <c r="D21" s="24"/>
      <c r="E21" s="24"/>
      <c r="F21" s="24"/>
      <c r="G21" s="24"/>
      <c r="H21" s="25"/>
      <c r="I21" s="12"/>
      <c r="J21" s="13"/>
    </row>
    <row r="22" spans="1:10" x14ac:dyDescent="0.3">
      <c r="A22" s="11"/>
      <c r="B22" s="12"/>
      <c r="C22" s="23" t="s">
        <v>375</v>
      </c>
      <c r="D22" s="24"/>
      <c r="E22" s="24"/>
      <c r="F22" s="24"/>
      <c r="G22" s="24"/>
      <c r="H22" s="25"/>
      <c r="I22" s="12"/>
      <c r="J22" s="13"/>
    </row>
    <row r="23" spans="1:10" ht="17.25" thickBot="1" x14ac:dyDescent="0.35">
      <c r="A23" s="11"/>
      <c r="B23" s="12"/>
      <c r="C23" s="26" t="s">
        <v>376</v>
      </c>
      <c r="D23" s="27"/>
      <c r="E23" s="27"/>
      <c r="F23" s="27"/>
      <c r="G23" s="27"/>
      <c r="H23" s="28"/>
      <c r="I23" s="12"/>
      <c r="J23" s="13"/>
    </row>
    <row r="24" spans="1:10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3"/>
    </row>
    <row r="25" spans="1:10" x14ac:dyDescent="0.3">
      <c r="A25" s="29" t="s">
        <v>377</v>
      </c>
      <c r="B25" s="12" t="s">
        <v>378</v>
      </c>
      <c r="C25" s="12"/>
      <c r="D25" s="12"/>
      <c r="E25" s="12"/>
      <c r="F25" s="12"/>
      <c r="G25" s="12"/>
      <c r="H25" s="12"/>
      <c r="I25" s="12"/>
      <c r="J25" s="13"/>
    </row>
    <row r="26" spans="1:10" x14ac:dyDescent="0.3">
      <c r="A26" s="29" t="s">
        <v>379</v>
      </c>
      <c r="B26" s="12" t="s">
        <v>380</v>
      </c>
      <c r="C26" s="12"/>
      <c r="D26" s="12"/>
      <c r="E26" s="12"/>
      <c r="F26" s="12"/>
      <c r="G26" s="12"/>
      <c r="H26" s="12"/>
      <c r="I26" s="12"/>
      <c r="J26" s="13"/>
    </row>
    <row r="27" spans="1:10" x14ac:dyDescent="0.3">
      <c r="A27" s="29" t="s">
        <v>381</v>
      </c>
      <c r="B27" s="12" t="s">
        <v>382</v>
      </c>
      <c r="C27" s="12"/>
      <c r="D27" s="12"/>
      <c r="E27" s="12"/>
      <c r="F27" s="12"/>
      <c r="G27" s="12"/>
      <c r="H27" s="12"/>
      <c r="I27" s="12"/>
      <c r="J27" s="13"/>
    </row>
    <row r="28" spans="1:10" x14ac:dyDescent="0.3">
      <c r="A28" s="29" t="s">
        <v>383</v>
      </c>
      <c r="B28" s="30" t="s">
        <v>384</v>
      </c>
      <c r="C28" s="12"/>
      <c r="D28" s="12"/>
      <c r="E28" s="12"/>
      <c r="F28" s="12"/>
      <c r="G28" s="12"/>
      <c r="H28" s="12"/>
      <c r="I28" s="12"/>
      <c r="J28" s="13"/>
    </row>
    <row r="29" spans="1:10" x14ac:dyDescent="0.3">
      <c r="A29" s="29" t="s">
        <v>385</v>
      </c>
      <c r="B29" s="30" t="s">
        <v>386</v>
      </c>
      <c r="C29" s="12"/>
      <c r="D29" s="12"/>
      <c r="E29" s="12"/>
      <c r="F29" s="12"/>
      <c r="G29" s="12"/>
      <c r="H29" s="12"/>
      <c r="I29" s="12"/>
      <c r="J29" s="13"/>
    </row>
    <row r="30" spans="1:10" x14ac:dyDescent="0.3">
      <c r="A30" s="29" t="s">
        <v>387</v>
      </c>
      <c r="B30" s="30" t="s">
        <v>388</v>
      </c>
      <c r="C30" s="12"/>
      <c r="D30" s="12"/>
      <c r="E30" s="12"/>
      <c r="F30" s="12"/>
      <c r="G30" s="12"/>
      <c r="H30" s="12"/>
      <c r="I30" s="12"/>
      <c r="J30" s="13"/>
    </row>
    <row r="31" spans="1:10" x14ac:dyDescent="0.3">
      <c r="A31" s="29" t="s">
        <v>389</v>
      </c>
      <c r="B31" s="30" t="s">
        <v>390</v>
      </c>
      <c r="C31" s="12"/>
      <c r="D31" s="12"/>
      <c r="E31" s="12"/>
      <c r="F31" s="12"/>
      <c r="G31" s="12"/>
      <c r="H31" s="12"/>
      <c r="I31" s="12"/>
      <c r="J31" s="13"/>
    </row>
    <row r="32" spans="1:10" x14ac:dyDescent="0.3">
      <c r="A32" s="29" t="s">
        <v>391</v>
      </c>
      <c r="B32" s="30" t="s">
        <v>392</v>
      </c>
      <c r="C32" s="12"/>
      <c r="D32" s="12"/>
      <c r="E32" s="12"/>
      <c r="F32" s="12"/>
      <c r="G32" s="12"/>
      <c r="H32" s="12"/>
      <c r="I32" s="12"/>
      <c r="J32" s="13"/>
    </row>
    <row r="33" spans="1:10" x14ac:dyDescent="0.3">
      <c r="A33" s="29" t="s">
        <v>393</v>
      </c>
      <c r="B33" s="30" t="s">
        <v>394</v>
      </c>
      <c r="C33" s="12"/>
      <c r="D33" s="12"/>
      <c r="E33" s="12"/>
      <c r="F33" s="12"/>
      <c r="G33" s="12"/>
      <c r="H33" s="12"/>
      <c r="I33" s="12"/>
      <c r="J33" s="13"/>
    </row>
    <row r="34" spans="1:10" x14ac:dyDescent="0.3">
      <c r="A34" s="29" t="s">
        <v>395</v>
      </c>
      <c r="B34" s="30" t="s">
        <v>396</v>
      </c>
      <c r="C34" s="12"/>
      <c r="D34" s="12"/>
      <c r="E34" s="12"/>
      <c r="F34" s="12"/>
      <c r="G34" s="12"/>
      <c r="H34" s="12"/>
      <c r="I34" s="12"/>
      <c r="J34" s="13"/>
    </row>
    <row r="35" spans="1:10" x14ac:dyDescent="0.3">
      <c r="A35" s="29" t="s">
        <v>397</v>
      </c>
      <c r="B35" s="30" t="s">
        <v>398</v>
      </c>
      <c r="C35" s="12"/>
      <c r="D35" s="12"/>
      <c r="E35" s="12"/>
      <c r="F35" s="12"/>
      <c r="G35" s="12"/>
      <c r="H35" s="12"/>
      <c r="I35" s="12"/>
      <c r="J35" s="13"/>
    </row>
    <row r="36" spans="1:10" x14ac:dyDescent="0.3">
      <c r="A36" s="29" t="s">
        <v>399</v>
      </c>
      <c r="B36" s="30" t="s">
        <v>400</v>
      </c>
      <c r="C36" s="12"/>
      <c r="D36" s="12"/>
      <c r="E36" s="12"/>
      <c r="F36" s="12"/>
      <c r="G36" s="12"/>
      <c r="H36" s="12"/>
      <c r="I36" s="12"/>
      <c r="J36" s="13"/>
    </row>
    <row r="37" spans="1:10" x14ac:dyDescent="0.3">
      <c r="A37" s="29" t="s">
        <v>401</v>
      </c>
      <c r="B37" s="30" t="s">
        <v>402</v>
      </c>
      <c r="C37" s="12"/>
      <c r="D37" s="12"/>
      <c r="E37" s="12"/>
      <c r="F37" s="12"/>
      <c r="G37" s="12"/>
      <c r="H37" s="12"/>
      <c r="I37" s="12"/>
      <c r="J37" s="13"/>
    </row>
    <row r="38" spans="1:10" x14ac:dyDescent="0.3">
      <c r="A38" s="29" t="s">
        <v>403</v>
      </c>
      <c r="B38" s="30" t="s">
        <v>404</v>
      </c>
      <c r="C38" s="12"/>
      <c r="D38" s="12"/>
      <c r="E38" s="12"/>
      <c r="F38" s="12"/>
      <c r="G38" s="12"/>
      <c r="H38" s="12"/>
      <c r="I38" s="12"/>
      <c r="J38" s="13"/>
    </row>
    <row r="39" spans="1:10" x14ac:dyDescent="0.3">
      <c r="A39" s="29" t="s">
        <v>405</v>
      </c>
      <c r="B39" s="30" t="s">
        <v>406</v>
      </c>
      <c r="C39" s="12"/>
      <c r="D39" s="12"/>
      <c r="E39" s="12"/>
      <c r="F39" s="12"/>
      <c r="G39" s="12"/>
      <c r="H39" s="12"/>
      <c r="I39" s="12"/>
      <c r="J39" s="13"/>
    </row>
    <row r="40" spans="1:10" x14ac:dyDescent="0.3">
      <c r="A40" s="29" t="s">
        <v>407</v>
      </c>
      <c r="B40" s="30" t="s">
        <v>408</v>
      </c>
      <c r="C40" s="12"/>
      <c r="D40" s="12"/>
      <c r="E40" s="12"/>
      <c r="F40" s="12"/>
      <c r="G40" s="12"/>
      <c r="H40" s="12"/>
      <c r="I40" s="12"/>
      <c r="J40" s="13"/>
    </row>
    <row r="41" spans="1:10" x14ac:dyDescent="0.3">
      <c r="A41" s="29" t="s">
        <v>409</v>
      </c>
      <c r="B41" s="30" t="s">
        <v>410</v>
      </c>
      <c r="C41" s="12"/>
      <c r="D41" s="12"/>
      <c r="E41" s="12"/>
      <c r="F41" s="12"/>
      <c r="G41" s="12"/>
      <c r="H41" s="12"/>
      <c r="I41" s="12"/>
      <c r="J41" s="13"/>
    </row>
    <row r="42" spans="1:10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</row>
    <row r="43" spans="1:10" x14ac:dyDescent="0.3">
      <c r="A43" s="11"/>
      <c r="B43" s="12"/>
      <c r="C43" s="12"/>
      <c r="D43" s="12"/>
      <c r="E43" s="12"/>
      <c r="F43" s="12"/>
      <c r="G43" s="12"/>
      <c r="H43" s="12"/>
      <c r="I43" s="12"/>
      <c r="J43" s="13"/>
    </row>
    <row r="44" spans="1:10" x14ac:dyDescent="0.3">
      <c r="A44" s="11"/>
      <c r="B44" s="12"/>
      <c r="C44" s="12"/>
      <c r="D44" s="12"/>
      <c r="E44" s="12"/>
      <c r="F44" s="12"/>
      <c r="G44" s="12"/>
      <c r="H44" s="12"/>
      <c r="I44" s="12"/>
      <c r="J44" s="13"/>
    </row>
    <row r="45" spans="1:10" x14ac:dyDescent="0.3">
      <c r="A45" s="11"/>
      <c r="B45" s="12"/>
      <c r="C45" s="12"/>
      <c r="D45" s="12"/>
      <c r="E45" s="12"/>
      <c r="F45" s="12"/>
      <c r="G45" s="12"/>
      <c r="H45" s="12"/>
      <c r="I45" s="12"/>
      <c r="J45" s="13"/>
    </row>
    <row r="46" spans="1:10" x14ac:dyDescent="0.3">
      <c r="A46" s="11"/>
      <c r="B46" s="12"/>
      <c r="C46" s="12"/>
      <c r="D46" s="12"/>
      <c r="E46" s="12"/>
      <c r="F46" s="12"/>
      <c r="G46" s="12"/>
      <c r="H46" s="12"/>
      <c r="I46" s="12"/>
      <c r="J46" s="13"/>
    </row>
    <row r="47" spans="1:10" x14ac:dyDescent="0.3">
      <c r="A47" s="11"/>
      <c r="B47" s="12"/>
      <c r="C47" s="12"/>
      <c r="D47" s="12"/>
      <c r="E47" s="12"/>
      <c r="F47" s="12"/>
      <c r="G47" s="12"/>
      <c r="H47" s="12"/>
      <c r="I47" s="12"/>
      <c r="J47" s="13"/>
    </row>
    <row r="48" spans="1:10" x14ac:dyDescent="0.3">
      <c r="A48" s="11"/>
      <c r="B48" s="12"/>
      <c r="C48" s="12"/>
      <c r="D48" s="12"/>
      <c r="E48" s="12"/>
      <c r="F48" s="12"/>
      <c r="G48" s="12"/>
      <c r="H48" s="12"/>
      <c r="I48" s="19"/>
      <c r="J48" s="13"/>
    </row>
    <row r="49" spans="1:10" ht="17.25" thickBot="1" x14ac:dyDescent="0.35">
      <c r="A49" s="16"/>
      <c r="B49" s="1"/>
      <c r="C49" s="1"/>
      <c r="D49" s="1"/>
      <c r="E49" s="1"/>
      <c r="F49" s="1"/>
      <c r="G49" s="1"/>
      <c r="H49" s="1"/>
      <c r="I49" s="1"/>
      <c r="J49" s="2"/>
    </row>
  </sheetData>
  <mergeCells count="5">
    <mergeCell ref="C10:H16"/>
    <mergeCell ref="A1:J1"/>
    <mergeCell ref="A2:J2"/>
    <mergeCell ref="A3:J3"/>
    <mergeCell ref="A4:H4"/>
  </mergeCells>
  <pageMargins left="0.43307086614173229" right="0.35433070866141736" top="0.47244094488188981" bottom="0.62992125984251968" header="0.31496062992125984" footer="0.31496062992125984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57"/>
  <sheetViews>
    <sheetView view="pageBreakPreview" zoomScaleNormal="100" zoomScaleSheetLayoutView="100" workbookViewId="0">
      <selection activeCell="F19" sqref="F19"/>
    </sheetView>
  </sheetViews>
  <sheetFormatPr baseColWidth="10" defaultColWidth="11.28515625" defaultRowHeight="16.5" x14ac:dyDescent="0.25"/>
  <cols>
    <col min="1" max="1" width="1.140625" style="234" customWidth="1"/>
    <col min="2" max="2" width="31.7109375" style="234" customWidth="1"/>
    <col min="3" max="4" width="14.28515625" style="121" customWidth="1"/>
    <col min="5" max="5" width="13.140625" style="121" customWidth="1"/>
    <col min="6" max="6" width="14" style="121" customWidth="1"/>
    <col min="7" max="7" width="15" style="121" customWidth="1"/>
    <col min="8" max="8" width="14.28515625" style="121" customWidth="1"/>
    <col min="9" max="16384" width="11.28515625" style="121"/>
  </cols>
  <sheetData>
    <row r="1" spans="1:8" x14ac:dyDescent="0.25">
      <c r="A1" s="1197" t="str">
        <f>'CPCA-I-01'!A1:G1</f>
        <v>Universidad Tecnológica de Guaymas</v>
      </c>
      <c r="B1" s="1197"/>
      <c r="C1" s="1197"/>
      <c r="D1" s="1197"/>
      <c r="E1" s="1197"/>
      <c r="F1" s="1197"/>
      <c r="G1" s="1197"/>
      <c r="H1" s="1197"/>
    </row>
    <row r="2" spans="1:8" s="163" customFormat="1" ht="15.75" x14ac:dyDescent="0.25">
      <c r="A2" s="1197" t="s">
        <v>11</v>
      </c>
      <c r="B2" s="1197"/>
      <c r="C2" s="1197"/>
      <c r="D2" s="1197"/>
      <c r="E2" s="1197"/>
      <c r="F2" s="1197"/>
      <c r="G2" s="1197"/>
      <c r="H2" s="1197"/>
    </row>
    <row r="3" spans="1:8" s="163" customFormat="1" x14ac:dyDescent="0.25">
      <c r="A3" s="1198" t="str">
        <f>'CPCA-I-03'!A3:D3</f>
        <v>Del 01 de enero al 31 de diciembre de 2020</v>
      </c>
      <c r="B3" s="1198"/>
      <c r="C3" s="1198"/>
      <c r="D3" s="1198"/>
      <c r="E3" s="1198"/>
      <c r="F3" s="1198"/>
      <c r="G3" s="1198"/>
      <c r="H3" s="1198"/>
    </row>
    <row r="4" spans="1:8" s="165" customFormat="1" ht="17.25" thickBot="1" x14ac:dyDescent="0.3">
      <c r="A4" s="164"/>
      <c r="B4" s="164"/>
      <c r="C4" s="1199"/>
      <c r="D4" s="1199"/>
      <c r="E4" s="1199"/>
      <c r="F4" s="1199"/>
      <c r="G4" s="532"/>
      <c r="H4" s="52"/>
    </row>
    <row r="5" spans="1:8" s="205" customFormat="1" ht="17.25" thickBot="1" x14ac:dyDescent="0.3">
      <c r="A5" s="1278" t="s">
        <v>946</v>
      </c>
      <c r="B5" s="1279"/>
      <c r="C5" s="1273" t="s">
        <v>430</v>
      </c>
      <c r="D5" s="1274"/>
      <c r="E5" s="1274"/>
      <c r="F5" s="1274"/>
      <c r="G5" s="1275"/>
      <c r="H5" s="819"/>
    </row>
    <row r="6" spans="1:8" s="205" customFormat="1" ht="39" thickBot="1" x14ac:dyDescent="0.3">
      <c r="A6" s="1280"/>
      <c r="B6" s="1281"/>
      <c r="C6" s="880" t="s">
        <v>947</v>
      </c>
      <c r="D6" s="880" t="s">
        <v>411</v>
      </c>
      <c r="E6" s="880" t="s">
        <v>434</v>
      </c>
      <c r="F6" s="881" t="s">
        <v>762</v>
      </c>
      <c r="G6" s="881" t="s">
        <v>948</v>
      </c>
      <c r="H6" s="882" t="s">
        <v>412</v>
      </c>
    </row>
    <row r="7" spans="1:8" s="205" customFormat="1" ht="17.25" thickBot="1" x14ac:dyDescent="0.3">
      <c r="A7" s="1282"/>
      <c r="B7" s="1283"/>
      <c r="C7" s="219" t="s">
        <v>413</v>
      </c>
      <c r="D7" s="219" t="s">
        <v>414</v>
      </c>
      <c r="E7" s="219" t="s">
        <v>415</v>
      </c>
      <c r="F7" s="820" t="s">
        <v>416</v>
      </c>
      <c r="G7" s="820" t="s">
        <v>417</v>
      </c>
      <c r="H7" s="219" t="s">
        <v>418</v>
      </c>
    </row>
    <row r="8" spans="1:8" s="205" customFormat="1" ht="8.25" customHeight="1" x14ac:dyDescent="0.25">
      <c r="A8" s="209"/>
      <c r="B8" s="816"/>
      <c r="C8" s="821"/>
      <c r="D8" s="821"/>
      <c r="E8" s="822"/>
      <c r="F8" s="821"/>
      <c r="G8" s="821"/>
      <c r="H8" s="822"/>
    </row>
    <row r="9" spans="1:8" ht="17.100000000000001" customHeight="1" x14ac:dyDescent="0.25">
      <c r="A9" s="210"/>
      <c r="B9" s="817" t="s">
        <v>198</v>
      </c>
      <c r="C9" s="823"/>
      <c r="D9" s="823"/>
      <c r="E9" s="824">
        <f>C9+D9</f>
        <v>0</v>
      </c>
      <c r="F9" s="823"/>
      <c r="G9" s="823"/>
      <c r="H9" s="824">
        <f>G9-C9</f>
        <v>0</v>
      </c>
    </row>
    <row r="10" spans="1:8" ht="17.100000000000001" customHeight="1" x14ac:dyDescent="0.25">
      <c r="A10" s="210"/>
      <c r="B10" s="817" t="s">
        <v>199</v>
      </c>
      <c r="C10" s="823">
        <v>0</v>
      </c>
      <c r="D10" s="823">
        <v>0</v>
      </c>
      <c r="E10" s="824">
        <f t="shared" ref="E10:E18" si="0">C10+D10</f>
        <v>0</v>
      </c>
      <c r="F10" s="823">
        <v>0</v>
      </c>
      <c r="G10" s="823">
        <v>0</v>
      </c>
      <c r="H10" s="824">
        <f t="shared" ref="H10:H19" si="1">G10-C10</f>
        <v>0</v>
      </c>
    </row>
    <row r="11" spans="1:8" ht="17.100000000000001" customHeight="1" x14ac:dyDescent="0.25">
      <c r="A11" s="210"/>
      <c r="B11" s="817" t="s">
        <v>419</v>
      </c>
      <c r="C11" s="823">
        <v>0</v>
      </c>
      <c r="D11" s="823"/>
      <c r="E11" s="824">
        <f t="shared" si="0"/>
        <v>0</v>
      </c>
      <c r="F11" s="823"/>
      <c r="G11" s="823"/>
      <c r="H11" s="824">
        <f t="shared" si="1"/>
        <v>0</v>
      </c>
    </row>
    <row r="12" spans="1:8" ht="17.100000000000001" customHeight="1" x14ac:dyDescent="0.25">
      <c r="A12" s="210"/>
      <c r="B12" s="817" t="s">
        <v>201</v>
      </c>
      <c r="C12" s="823">
        <v>0</v>
      </c>
      <c r="D12" s="823"/>
      <c r="E12" s="824">
        <f t="shared" si="0"/>
        <v>0</v>
      </c>
      <c r="F12" s="823"/>
      <c r="G12" s="823"/>
      <c r="H12" s="824">
        <f t="shared" si="1"/>
        <v>0</v>
      </c>
    </row>
    <row r="13" spans="1:8" ht="17.100000000000001" customHeight="1" x14ac:dyDescent="0.25">
      <c r="A13" s="210"/>
      <c r="B13" s="817" t="s">
        <v>420</v>
      </c>
      <c r="C13" s="1111">
        <v>0</v>
      </c>
      <c r="D13" s="1111">
        <v>13574.32</v>
      </c>
      <c r="E13" s="824">
        <f t="shared" si="0"/>
        <v>13574.32</v>
      </c>
      <c r="F13" s="1112">
        <v>13574.32</v>
      </c>
      <c r="G13" s="1112">
        <v>13574.32</v>
      </c>
      <c r="H13" s="824">
        <f t="shared" si="1"/>
        <v>13574.32</v>
      </c>
    </row>
    <row r="14" spans="1:8" ht="17.100000000000001" customHeight="1" x14ac:dyDescent="0.25">
      <c r="A14" s="210"/>
      <c r="B14" s="817" t="s">
        <v>421</v>
      </c>
      <c r="C14" s="1111">
        <v>0</v>
      </c>
      <c r="D14" s="1111"/>
      <c r="E14" s="824">
        <f t="shared" si="0"/>
        <v>0</v>
      </c>
      <c r="F14" s="1112"/>
      <c r="G14" s="1112"/>
      <c r="H14" s="824">
        <f t="shared" si="1"/>
        <v>0</v>
      </c>
    </row>
    <row r="15" spans="1:8" ht="29.25" customHeight="1" x14ac:dyDescent="0.25">
      <c r="A15" s="210"/>
      <c r="B15" s="817" t="s">
        <v>949</v>
      </c>
      <c r="C15" s="1111">
        <v>3491283.1</v>
      </c>
      <c r="D15" s="1111">
        <v>-1917503.1</v>
      </c>
      <c r="E15" s="824">
        <f t="shared" si="0"/>
        <v>1573780</v>
      </c>
      <c r="F15" s="1112">
        <v>1573780</v>
      </c>
      <c r="G15" s="1112">
        <v>1573780</v>
      </c>
      <c r="H15" s="824">
        <f t="shared" si="1"/>
        <v>-1917503.1</v>
      </c>
    </row>
    <row r="16" spans="1:8" ht="55.5" customHeight="1" x14ac:dyDescent="0.25">
      <c r="A16" s="210"/>
      <c r="B16" s="817" t="s">
        <v>950</v>
      </c>
      <c r="C16" s="1111"/>
      <c r="D16" s="1111"/>
      <c r="E16" s="824">
        <f t="shared" si="0"/>
        <v>0</v>
      </c>
      <c r="F16" s="1112"/>
      <c r="G16" s="1112"/>
      <c r="H16" s="824">
        <f t="shared" si="1"/>
        <v>0</v>
      </c>
    </row>
    <row r="17" spans="1:8" ht="25.5" x14ac:dyDescent="0.25">
      <c r="A17" s="210"/>
      <c r="B17" s="817" t="s">
        <v>954</v>
      </c>
      <c r="C17" s="1111">
        <v>32255695.84</v>
      </c>
      <c r="D17" s="1111">
        <v>-2641415.02</v>
      </c>
      <c r="E17" s="824">
        <f t="shared" si="0"/>
        <v>29614280.82</v>
      </c>
      <c r="F17" s="1112">
        <v>28262262.699999999</v>
      </c>
      <c r="G17" s="1112">
        <v>28262262.699999999</v>
      </c>
      <c r="H17" s="824">
        <f t="shared" si="1"/>
        <v>-3993433.1400000006</v>
      </c>
    </row>
    <row r="18" spans="1:8" ht="17.100000000000001" customHeight="1" thickBot="1" x14ac:dyDescent="0.3">
      <c r="A18" s="211"/>
      <c r="B18" s="818" t="s">
        <v>422</v>
      </c>
      <c r="C18" s="825"/>
      <c r="D18" s="825"/>
      <c r="E18" s="826">
        <f t="shared" si="0"/>
        <v>0</v>
      </c>
      <c r="F18" s="825"/>
      <c r="G18" s="825"/>
      <c r="H18" s="826">
        <f t="shared" si="1"/>
        <v>0</v>
      </c>
    </row>
    <row r="19" spans="1:8" s="235" customFormat="1" ht="28.5" customHeight="1" thickBot="1" x14ac:dyDescent="0.3">
      <c r="A19" s="1269" t="s">
        <v>249</v>
      </c>
      <c r="B19" s="1270"/>
      <c r="C19" s="827">
        <f>C9+C10+C11+C12+C13+C14+C15+C16+C17+C18</f>
        <v>35746978.939999998</v>
      </c>
      <c r="D19" s="827">
        <f>D9+D10+D11+D12+D13+D14+D15+D16+D17+D18</f>
        <v>-4545343.8</v>
      </c>
      <c r="E19" s="827">
        <f>E9+E10+E11+E12+E13+E14+E15+E16+E17+E18</f>
        <v>31201635.140000001</v>
      </c>
      <c r="F19" s="827">
        <f>F9+F10+F11+F12+F13+F14+F15+F16+F17+F18</f>
        <v>29849617.02</v>
      </c>
      <c r="G19" s="827">
        <f>G9+G10+G11+G12+G13+G14+G15+G16+G17+G18</f>
        <v>29849617.02</v>
      </c>
      <c r="H19" s="827">
        <f t="shared" si="1"/>
        <v>-5897361.9199999981</v>
      </c>
    </row>
    <row r="20" spans="1:8" ht="22.5" customHeight="1" thickBot="1" x14ac:dyDescent="0.3">
      <c r="A20" s="212"/>
      <c r="B20" s="212"/>
      <c r="C20" s="213"/>
      <c r="D20" s="213"/>
      <c r="E20" s="213"/>
      <c r="F20" s="214"/>
      <c r="G20" s="805" t="s">
        <v>951</v>
      </c>
      <c r="H20" s="806" t="str">
        <f>IF(($G$19-$C$19)&lt;=0,"",$G$19-$C$19)</f>
        <v/>
      </c>
    </row>
    <row r="21" spans="1:8" ht="10.5" customHeight="1" thickBot="1" x14ac:dyDescent="0.3">
      <c r="A21" s="215"/>
      <c r="B21" s="215"/>
      <c r="C21" s="216"/>
      <c r="D21" s="216"/>
      <c r="E21" s="216"/>
      <c r="F21" s="217"/>
      <c r="G21" s="218"/>
      <c r="H21" s="214"/>
    </row>
    <row r="22" spans="1:8" s="205" customFormat="1" ht="17.25" thickBot="1" x14ac:dyDescent="0.3">
      <c r="A22" s="1263" t="s">
        <v>952</v>
      </c>
      <c r="B22" s="1264"/>
      <c r="C22" s="1273" t="s">
        <v>430</v>
      </c>
      <c r="D22" s="1274"/>
      <c r="E22" s="1274"/>
      <c r="F22" s="1274"/>
      <c r="G22" s="1275"/>
      <c r="H22" s="819"/>
    </row>
    <row r="23" spans="1:8" s="205" customFormat="1" ht="39" thickBot="1" x14ac:dyDescent="0.3">
      <c r="A23" s="1265"/>
      <c r="B23" s="1266"/>
      <c r="C23" s="880" t="s">
        <v>947</v>
      </c>
      <c r="D23" s="880" t="s">
        <v>411</v>
      </c>
      <c r="E23" s="880" t="s">
        <v>434</v>
      </c>
      <c r="F23" s="881" t="s">
        <v>762</v>
      </c>
      <c r="G23" s="881" t="s">
        <v>948</v>
      </c>
      <c r="H23" s="882" t="s">
        <v>412</v>
      </c>
    </row>
    <row r="24" spans="1:8" s="205" customFormat="1" ht="17.25" thickBot="1" x14ac:dyDescent="0.3">
      <c r="A24" s="1267"/>
      <c r="B24" s="1268"/>
      <c r="C24" s="219" t="s">
        <v>413</v>
      </c>
      <c r="D24" s="219" t="s">
        <v>414</v>
      </c>
      <c r="E24" s="219" t="s">
        <v>415</v>
      </c>
      <c r="F24" s="820" t="s">
        <v>416</v>
      </c>
      <c r="G24" s="820" t="s">
        <v>417</v>
      </c>
      <c r="H24" s="219" t="s">
        <v>418</v>
      </c>
    </row>
    <row r="25" spans="1:8" s="220" customFormat="1" ht="48" customHeight="1" x14ac:dyDescent="0.25">
      <c r="A25" s="1276" t="s">
        <v>953</v>
      </c>
      <c r="B25" s="1277"/>
      <c r="C25" s="480">
        <f t="shared" ref="C25:H25" si="2">SUM(C26,C27,C28,C29,C30,C31,C32,C33)</f>
        <v>0</v>
      </c>
      <c r="D25" s="480">
        <f t="shared" si="2"/>
        <v>0</v>
      </c>
      <c r="E25" s="480">
        <f t="shared" si="2"/>
        <v>0</v>
      </c>
      <c r="F25" s="480">
        <f t="shared" si="2"/>
        <v>0</v>
      </c>
      <c r="G25" s="480">
        <f t="shared" si="2"/>
        <v>0</v>
      </c>
      <c r="H25" s="480">
        <f t="shared" si="2"/>
        <v>0</v>
      </c>
    </row>
    <row r="26" spans="1:8" s="220" customFormat="1" ht="17.100000000000001" customHeight="1" x14ac:dyDescent="0.25">
      <c r="A26" s="221" t="s">
        <v>423</v>
      </c>
      <c r="B26" s="222"/>
      <c r="C26" s="481">
        <v>0</v>
      </c>
      <c r="D26" s="481">
        <v>0</v>
      </c>
      <c r="E26" s="482">
        <f>C26+D26</f>
        <v>0</v>
      </c>
      <c r="F26" s="481">
        <v>0</v>
      </c>
      <c r="G26" s="481">
        <v>0</v>
      </c>
      <c r="H26" s="483">
        <f>G26-C26</f>
        <v>0</v>
      </c>
    </row>
    <row r="27" spans="1:8" s="220" customFormat="1" ht="17.100000000000001" customHeight="1" x14ac:dyDescent="0.25">
      <c r="A27" s="221"/>
      <c r="B27" s="226" t="s">
        <v>199</v>
      </c>
      <c r="C27" s="481"/>
      <c r="D27" s="481"/>
      <c r="E27" s="482"/>
      <c r="F27" s="481"/>
      <c r="G27" s="481"/>
      <c r="H27" s="483"/>
    </row>
    <row r="28" spans="1:8" s="220" customFormat="1" ht="17.100000000000001" customHeight="1" x14ac:dyDescent="0.25">
      <c r="A28" s="221" t="s">
        <v>419</v>
      </c>
      <c r="B28" s="222"/>
      <c r="C28" s="481"/>
      <c r="D28" s="481"/>
      <c r="E28" s="482">
        <f t="shared" ref="E28:E42" si="3">C28+D28</f>
        <v>0</v>
      </c>
      <c r="F28" s="481"/>
      <c r="G28" s="481"/>
      <c r="H28" s="483">
        <f t="shared" ref="H28:H42" si="4">G28-C28</f>
        <v>0</v>
      </c>
    </row>
    <row r="29" spans="1:8" s="220" customFormat="1" x14ac:dyDescent="0.25">
      <c r="A29" s="1271" t="s">
        <v>201</v>
      </c>
      <c r="B29" s="1272"/>
      <c r="C29" s="481"/>
      <c r="D29" s="481"/>
      <c r="E29" s="482">
        <f t="shared" si="3"/>
        <v>0</v>
      </c>
      <c r="F29" s="481"/>
      <c r="G29" s="481"/>
      <c r="H29" s="483">
        <f t="shared" si="4"/>
        <v>0</v>
      </c>
    </row>
    <row r="30" spans="1:8" s="220" customFormat="1" ht="17.100000000000001" customHeight="1" x14ac:dyDescent="0.25">
      <c r="A30" s="1271" t="s">
        <v>965</v>
      </c>
      <c r="B30" s="1272"/>
      <c r="C30" s="481"/>
      <c r="D30" s="481"/>
      <c r="E30" s="482">
        <f t="shared" si="3"/>
        <v>0</v>
      </c>
      <c r="F30" s="481"/>
      <c r="G30" s="481"/>
      <c r="H30" s="483">
        <f t="shared" si="4"/>
        <v>0</v>
      </c>
    </row>
    <row r="31" spans="1:8" ht="17.100000000000001" customHeight="1" x14ac:dyDescent="0.25">
      <c r="A31" s="1271" t="s">
        <v>966</v>
      </c>
      <c r="B31" s="1272" t="s">
        <v>424</v>
      </c>
      <c r="C31" s="484"/>
      <c r="D31" s="484"/>
      <c r="E31" s="482">
        <f t="shared" si="3"/>
        <v>0</v>
      </c>
      <c r="F31" s="484"/>
      <c r="G31" s="484"/>
      <c r="H31" s="483">
        <f t="shared" si="4"/>
        <v>0</v>
      </c>
    </row>
    <row r="32" spans="1:8" s="220" customFormat="1" ht="51" customHeight="1" x14ac:dyDescent="0.25">
      <c r="A32" s="883"/>
      <c r="B32" s="884" t="s">
        <v>950</v>
      </c>
      <c r="C32" s="481"/>
      <c r="D32" s="481"/>
      <c r="E32" s="482">
        <f t="shared" si="3"/>
        <v>0</v>
      </c>
      <c r="F32" s="481"/>
      <c r="G32" s="481"/>
      <c r="H32" s="483">
        <f t="shared" si="4"/>
        <v>0</v>
      </c>
    </row>
    <row r="33" spans="1:8" s="220" customFormat="1" ht="27.75" customHeight="1" x14ac:dyDescent="0.25">
      <c r="A33" s="1271" t="s">
        <v>954</v>
      </c>
      <c r="B33" s="1272"/>
      <c r="C33" s="481"/>
      <c r="D33" s="481"/>
      <c r="E33" s="482">
        <f t="shared" si="3"/>
        <v>0</v>
      </c>
      <c r="F33" s="481"/>
      <c r="G33" s="481"/>
      <c r="H33" s="483">
        <f t="shared" si="4"/>
        <v>0</v>
      </c>
    </row>
    <row r="34" spans="1:8" s="220" customFormat="1" ht="8.25" customHeight="1" x14ac:dyDescent="0.25">
      <c r="A34" s="223"/>
      <c r="B34" s="224"/>
      <c r="C34" s="481"/>
      <c r="D34" s="481"/>
      <c r="E34" s="482"/>
      <c r="F34" s="481"/>
      <c r="G34" s="481"/>
      <c r="H34" s="483"/>
    </row>
    <row r="35" spans="1:8" s="220" customFormat="1" ht="66.75" customHeight="1" x14ac:dyDescent="0.25">
      <c r="A35" s="1261" t="s">
        <v>955</v>
      </c>
      <c r="B35" s="1262"/>
      <c r="C35" s="480">
        <f t="shared" ref="C35:H35" si="5">SUM(C36:C39)</f>
        <v>35746978.939999998</v>
      </c>
      <c r="D35" s="480">
        <f t="shared" si="5"/>
        <v>-4545343.8</v>
      </c>
      <c r="E35" s="480">
        <f t="shared" si="5"/>
        <v>31201635.140000001</v>
      </c>
      <c r="F35" s="480">
        <f t="shared" si="5"/>
        <v>29849617.02</v>
      </c>
      <c r="G35" s="480">
        <f t="shared" si="5"/>
        <v>29849617.02</v>
      </c>
      <c r="H35" s="480">
        <f t="shared" si="5"/>
        <v>-5897361.9200000009</v>
      </c>
    </row>
    <row r="36" spans="1:8" s="220" customFormat="1" ht="17.100000000000001" customHeight="1" x14ac:dyDescent="0.25">
      <c r="A36" s="225"/>
      <c r="B36" s="226" t="s">
        <v>199</v>
      </c>
      <c r="C36" s="481">
        <v>0</v>
      </c>
      <c r="D36" s="481"/>
      <c r="E36" s="482">
        <f t="shared" si="3"/>
        <v>0</v>
      </c>
      <c r="F36" s="481"/>
      <c r="G36" s="481"/>
      <c r="H36" s="483">
        <f t="shared" si="4"/>
        <v>0</v>
      </c>
    </row>
    <row r="37" spans="1:8" s="220" customFormat="1" ht="17.100000000000001" customHeight="1" x14ac:dyDescent="0.25">
      <c r="A37" s="225"/>
      <c r="B37" s="226" t="s">
        <v>965</v>
      </c>
      <c r="C37" s="1113">
        <v>0</v>
      </c>
      <c r="D37" s="1113">
        <v>13574.32</v>
      </c>
      <c r="E37" s="482">
        <f t="shared" ref="E37" si="6">C37+D37</f>
        <v>13574.32</v>
      </c>
      <c r="F37" s="1114">
        <v>13574.32</v>
      </c>
      <c r="G37" s="1114">
        <v>13574.32</v>
      </c>
      <c r="H37" s="483">
        <f t="shared" ref="H37" si="7">G37-C37</f>
        <v>13574.32</v>
      </c>
    </row>
    <row r="38" spans="1:8" s="220" customFormat="1" ht="30.75" customHeight="1" x14ac:dyDescent="0.25">
      <c r="A38" s="225"/>
      <c r="B38" s="885" t="s">
        <v>967</v>
      </c>
      <c r="C38" s="1113">
        <v>3491283.1</v>
      </c>
      <c r="D38" s="1113">
        <v>-1917503.1</v>
      </c>
      <c r="E38" s="482">
        <f t="shared" ref="E38" si="8">C38+D38</f>
        <v>1573780</v>
      </c>
      <c r="F38" s="1114">
        <v>1573780</v>
      </c>
      <c r="G38" s="1114">
        <v>1573780</v>
      </c>
      <c r="H38" s="483">
        <f t="shared" ref="H38" si="9">G38-C38</f>
        <v>-1917503.1</v>
      </c>
    </row>
    <row r="39" spans="1:8" s="220" customFormat="1" ht="29.25" customHeight="1" x14ac:dyDescent="0.25">
      <c r="A39" s="225"/>
      <c r="B39" s="227" t="s">
        <v>954</v>
      </c>
      <c r="C39" s="1113">
        <v>32255695.84</v>
      </c>
      <c r="D39" s="1113">
        <v>-2641415.02</v>
      </c>
      <c r="E39" s="482">
        <f t="shared" si="3"/>
        <v>29614280.82</v>
      </c>
      <c r="F39" s="1114">
        <v>28262262.699999999</v>
      </c>
      <c r="G39" s="1114">
        <v>28262262.699999999</v>
      </c>
      <c r="H39" s="483">
        <f t="shared" si="4"/>
        <v>-3993433.1400000006</v>
      </c>
    </row>
    <row r="40" spans="1:8" s="220" customFormat="1" ht="6" customHeight="1" x14ac:dyDescent="0.25">
      <c r="A40" s="225"/>
      <c r="B40" s="226"/>
      <c r="C40" s="481"/>
      <c r="D40" s="481"/>
      <c r="E40" s="482"/>
      <c r="F40" s="481"/>
      <c r="G40" s="481"/>
      <c r="H40" s="483"/>
    </row>
    <row r="41" spans="1:8" s="220" customFormat="1" ht="17.100000000000001" customHeight="1" x14ac:dyDescent="0.25">
      <c r="A41" s="223" t="s">
        <v>426</v>
      </c>
      <c r="B41" s="224"/>
      <c r="C41" s="480">
        <f t="shared" ref="C41:H41" si="10">C42</f>
        <v>0</v>
      </c>
      <c r="D41" s="480">
        <f t="shared" si="10"/>
        <v>0</v>
      </c>
      <c r="E41" s="480">
        <f t="shared" si="10"/>
        <v>0</v>
      </c>
      <c r="F41" s="480">
        <f t="shared" si="10"/>
        <v>0</v>
      </c>
      <c r="G41" s="480">
        <f t="shared" si="10"/>
        <v>0</v>
      </c>
      <c r="H41" s="480">
        <f t="shared" si="10"/>
        <v>0</v>
      </c>
    </row>
    <row r="42" spans="1:8" s="220" customFormat="1" ht="17.100000000000001" customHeight="1" x14ac:dyDescent="0.25">
      <c r="A42" s="223"/>
      <c r="B42" s="228" t="s">
        <v>422</v>
      </c>
      <c r="C42" s="481">
        <v>0</v>
      </c>
      <c r="D42" s="481"/>
      <c r="E42" s="482">
        <f t="shared" si="3"/>
        <v>0</v>
      </c>
      <c r="F42" s="481"/>
      <c r="G42" s="481"/>
      <c r="H42" s="483">
        <f t="shared" si="4"/>
        <v>0</v>
      </c>
    </row>
    <row r="43" spans="1:8" s="220" customFormat="1" ht="12.75" customHeight="1" thickBot="1" x14ac:dyDescent="0.3">
      <c r="A43" s="229"/>
      <c r="B43" s="230"/>
      <c r="C43" s="485"/>
      <c r="D43" s="485"/>
      <c r="E43" s="486"/>
      <c r="F43" s="485"/>
      <c r="G43" s="485"/>
      <c r="H43" s="487"/>
    </row>
    <row r="44" spans="1:8" ht="21.75" customHeight="1" thickBot="1" x14ac:dyDescent="0.3">
      <c r="A44" s="1259" t="s">
        <v>249</v>
      </c>
      <c r="B44" s="1260"/>
      <c r="C44" s="804">
        <f t="shared" ref="C44:H44" si="11">C25+C35+C41</f>
        <v>35746978.939999998</v>
      </c>
      <c r="D44" s="804">
        <f t="shared" si="11"/>
        <v>-4545343.8</v>
      </c>
      <c r="E44" s="804">
        <f t="shared" si="11"/>
        <v>31201635.140000001</v>
      </c>
      <c r="F44" s="804">
        <f t="shared" si="11"/>
        <v>29849617.02</v>
      </c>
      <c r="G44" s="804">
        <f t="shared" si="11"/>
        <v>29849617.02</v>
      </c>
      <c r="H44" s="804">
        <f t="shared" si="11"/>
        <v>-5897361.9200000009</v>
      </c>
    </row>
    <row r="45" spans="1:8" ht="23.25" customHeight="1" thickBot="1" x14ac:dyDescent="0.3">
      <c r="A45" s="212"/>
      <c r="B45" s="212"/>
      <c r="C45" s="231"/>
      <c r="D45" s="231"/>
      <c r="E45" s="231"/>
      <c r="F45" s="232"/>
      <c r="G45" s="807" t="s">
        <v>951</v>
      </c>
      <c r="H45" s="808" t="str">
        <f>IF(($G$44-$C$44)&lt;=0,"",$G$44-$C$44)</f>
        <v/>
      </c>
    </row>
    <row r="46" spans="1:8" ht="23.25" customHeight="1" x14ac:dyDescent="0.25">
      <c r="A46" s="215"/>
      <c r="B46" s="215"/>
      <c r="C46" s="581"/>
      <c r="D46" s="581"/>
      <c r="E46" s="581"/>
      <c r="F46" s="582"/>
      <c r="G46" s="583"/>
      <c r="H46" s="583"/>
    </row>
    <row r="47" spans="1:8" ht="23.25" customHeight="1" x14ac:dyDescent="0.25">
      <c r="A47" s="215"/>
      <c r="B47" s="215"/>
      <c r="C47" s="581"/>
      <c r="D47" s="581"/>
      <c r="E47" s="581"/>
      <c r="F47" s="582"/>
      <c r="G47" s="583"/>
      <c r="H47" s="583"/>
    </row>
    <row r="48" spans="1:8" ht="23.25" customHeight="1" x14ac:dyDescent="0.25">
      <c r="A48" s="215"/>
      <c r="B48" s="215"/>
      <c r="C48" s="581"/>
      <c r="D48" s="581"/>
      <c r="E48" s="581"/>
      <c r="F48" s="582"/>
      <c r="G48" s="583"/>
      <c r="H48" s="583"/>
    </row>
    <row r="49" spans="1:8" s="893" customFormat="1" ht="15.75" customHeight="1" x14ac:dyDescent="0.25">
      <c r="A49" s="889"/>
      <c r="B49" s="890" t="s">
        <v>974</v>
      </c>
      <c r="C49" s="891"/>
      <c r="D49" s="891"/>
      <c r="E49" s="891"/>
      <c r="F49" s="891"/>
      <c r="G49" s="892"/>
      <c r="H49" s="892"/>
    </row>
    <row r="50" spans="1:8" s="893" customFormat="1" ht="12.75" customHeight="1" x14ac:dyDescent="0.25">
      <c r="A50" s="889"/>
      <c r="B50" s="890" t="s">
        <v>975</v>
      </c>
      <c r="C50" s="891"/>
      <c r="D50" s="891"/>
      <c r="E50" s="891"/>
      <c r="F50" s="891"/>
      <c r="G50" s="892"/>
      <c r="H50" s="892"/>
    </row>
    <row r="51" spans="1:8" s="893" customFormat="1" ht="26.25" customHeight="1" x14ac:dyDescent="0.25">
      <c r="A51" s="889"/>
      <c r="B51" s="1258" t="s">
        <v>976</v>
      </c>
      <c r="C51" s="1258"/>
      <c r="D51" s="1258"/>
      <c r="E51" s="1258"/>
      <c r="F51" s="1258"/>
      <c r="G51" s="1258"/>
      <c r="H51" s="1258"/>
    </row>
    <row r="52" spans="1:8" ht="23.25" customHeight="1" x14ac:dyDescent="0.25">
      <c r="A52" s="215"/>
      <c r="B52" s="215"/>
      <c r="C52" s="581"/>
      <c r="D52" s="581"/>
      <c r="E52" s="581"/>
      <c r="F52" s="582"/>
      <c r="G52" s="583"/>
      <c r="H52" s="583"/>
    </row>
    <row r="53" spans="1:8" ht="8.25" customHeight="1" x14ac:dyDescent="0.25">
      <c r="A53" s="233"/>
      <c r="B53" s="121"/>
    </row>
    <row r="54" spans="1:8" x14ac:dyDescent="0.25">
      <c r="A54" s="236"/>
      <c r="B54" s="121"/>
      <c r="H54" s="436"/>
    </row>
    <row r="55" spans="1:8" x14ac:dyDescent="0.25">
      <c r="A55" s="237"/>
      <c r="B55" s="238" t="s">
        <v>427</v>
      </c>
      <c r="C55" s="239"/>
      <c r="D55" s="239"/>
      <c r="E55" s="239"/>
      <c r="F55" s="239"/>
      <c r="G55" s="239"/>
      <c r="H55" s="239"/>
    </row>
    <row r="56" spans="1:8" x14ac:dyDescent="0.25">
      <c r="A56" s="237"/>
      <c r="B56" s="238" t="s">
        <v>428</v>
      </c>
      <c r="C56" s="239"/>
      <c r="D56" s="239"/>
      <c r="E56" s="239"/>
      <c r="F56" s="239"/>
      <c r="G56" s="239"/>
      <c r="H56" s="239"/>
    </row>
    <row r="57" spans="1:8" x14ac:dyDescent="0.25">
      <c r="A57" s="237"/>
      <c r="B57" s="238"/>
      <c r="C57" s="239"/>
      <c r="D57" s="239"/>
      <c r="E57" s="239"/>
      <c r="F57" s="239"/>
      <c r="G57" s="239"/>
      <c r="H57" s="239"/>
    </row>
  </sheetData>
  <sheetProtection formatColumns="0" formatRows="0" insertHyperlinks="0"/>
  <mergeCells count="17">
    <mergeCell ref="A1:H1"/>
    <mergeCell ref="A2:H2"/>
    <mergeCell ref="A3:H3"/>
    <mergeCell ref="C4:F4"/>
    <mergeCell ref="C5:G5"/>
    <mergeCell ref="A5:B7"/>
    <mergeCell ref="B51:H51"/>
    <mergeCell ref="A44:B44"/>
    <mergeCell ref="A35:B35"/>
    <mergeCell ref="A22:B24"/>
    <mergeCell ref="A19:B19"/>
    <mergeCell ref="A29:B29"/>
    <mergeCell ref="A31:B31"/>
    <mergeCell ref="A33:B33"/>
    <mergeCell ref="C22:G22"/>
    <mergeCell ref="A25:B25"/>
    <mergeCell ref="A30:B30"/>
  </mergeCells>
  <printOptions horizontalCentered="1"/>
  <pageMargins left="0.39370078740157483" right="0.39370078740157483" top="0.39370078740157483" bottom="0.51181102362204722" header="0.31496062992125984" footer="0.31496062992125984"/>
  <pageSetup scale="110" fitToHeight="2" orientation="landscape" r:id="rId1"/>
  <rowBreaks count="1" manualBreakCount="1">
    <brk id="21" max="7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0"/>
  <sheetViews>
    <sheetView view="pageBreakPreview" topLeftCell="A64" zoomScale="130" zoomScaleNormal="120" zoomScaleSheetLayoutView="130" workbookViewId="0">
      <selection activeCell="D74" sqref="D74"/>
    </sheetView>
  </sheetViews>
  <sheetFormatPr baseColWidth="10" defaultColWidth="11.42578125" defaultRowHeight="15" x14ac:dyDescent="0.25"/>
  <cols>
    <col min="1" max="1" width="1.85546875" customWidth="1"/>
    <col min="2" max="2" width="0.85546875" customWidth="1"/>
    <col min="3" max="3" width="48.28515625" customWidth="1"/>
    <col min="5" max="5" width="12.85546875" customWidth="1"/>
  </cols>
  <sheetData>
    <row r="1" spans="1:9" ht="15.75" x14ac:dyDescent="0.25">
      <c r="A1" s="1172" t="str">
        <f>'CPCA-I-01'!A1:G1</f>
        <v>Universidad Tecnológica de Guaymas</v>
      </c>
      <c r="B1" s="1172"/>
      <c r="C1" s="1172"/>
      <c r="D1" s="1172"/>
      <c r="E1" s="1172"/>
      <c r="F1" s="1172"/>
      <c r="G1" s="1172"/>
      <c r="H1" s="1172"/>
      <c r="I1" s="1172"/>
    </row>
    <row r="2" spans="1:9" ht="15.75" customHeight="1" x14ac:dyDescent="0.25">
      <c r="A2" s="1170" t="s">
        <v>429</v>
      </c>
      <c r="B2" s="1170"/>
      <c r="C2" s="1170"/>
      <c r="D2" s="1170"/>
      <c r="E2" s="1170"/>
      <c r="F2" s="1170"/>
      <c r="G2" s="1170"/>
      <c r="H2" s="1170"/>
      <c r="I2" s="1170"/>
    </row>
    <row r="3" spans="1:9" ht="15.75" customHeight="1" x14ac:dyDescent="0.25">
      <c r="A3" s="1307" t="str">
        <f>'CPCA-I-10 f3'!A3:K3</f>
        <v>Del 01 de enero al 31 de diciembre de 2020</v>
      </c>
      <c r="B3" s="1307"/>
      <c r="C3" s="1307"/>
      <c r="D3" s="1307"/>
      <c r="E3" s="1307"/>
      <c r="F3" s="1307"/>
      <c r="G3" s="1307"/>
      <c r="H3" s="1307"/>
      <c r="I3" s="1307"/>
    </row>
    <row r="4" spans="1:9" ht="15.75" customHeight="1" thickBot="1" x14ac:dyDescent="0.3">
      <c r="A4" s="1226"/>
      <c r="B4" s="1226"/>
      <c r="C4" s="1226"/>
      <c r="D4" s="1226"/>
      <c r="E4" s="1226"/>
      <c r="F4" s="1226"/>
      <c r="G4" s="1226"/>
      <c r="H4" s="1226"/>
      <c r="I4" s="1226"/>
    </row>
    <row r="5" spans="1:9" ht="15.75" thickBot="1" x14ac:dyDescent="0.3">
      <c r="A5" s="1308"/>
      <c r="B5" s="1309"/>
      <c r="C5" s="1310"/>
      <c r="D5" s="1311" t="s">
        <v>430</v>
      </c>
      <c r="E5" s="1312"/>
      <c r="F5" s="1312"/>
      <c r="G5" s="1312"/>
      <c r="H5" s="1313"/>
      <c r="I5" s="1314" t="s">
        <v>431</v>
      </c>
    </row>
    <row r="6" spans="1:9" x14ac:dyDescent="0.25">
      <c r="A6" s="1317" t="s">
        <v>246</v>
      </c>
      <c r="B6" s="1318"/>
      <c r="C6" s="1319"/>
      <c r="D6" s="1314" t="s">
        <v>432</v>
      </c>
      <c r="E6" s="1323" t="s">
        <v>433</v>
      </c>
      <c r="F6" s="1314" t="s">
        <v>434</v>
      </c>
      <c r="G6" s="1314" t="s">
        <v>435</v>
      </c>
      <c r="H6" s="1314" t="s">
        <v>436</v>
      </c>
      <c r="I6" s="1315"/>
    </row>
    <row r="7" spans="1:9" ht="15.75" thickBot="1" x14ac:dyDescent="0.3">
      <c r="A7" s="1320" t="s">
        <v>437</v>
      </c>
      <c r="B7" s="1321"/>
      <c r="C7" s="1322"/>
      <c r="D7" s="1316"/>
      <c r="E7" s="1324"/>
      <c r="F7" s="1316"/>
      <c r="G7" s="1316"/>
      <c r="H7" s="1316"/>
      <c r="I7" s="1316"/>
    </row>
    <row r="8" spans="1:9" x14ac:dyDescent="0.25">
      <c r="A8" s="1302"/>
      <c r="B8" s="1303"/>
      <c r="C8" s="1304"/>
      <c r="D8" s="765"/>
      <c r="E8" s="765"/>
      <c r="F8" s="765"/>
      <c r="G8" s="765"/>
      <c r="H8" s="765"/>
      <c r="I8" s="765"/>
    </row>
    <row r="9" spans="1:9" x14ac:dyDescent="0.25">
      <c r="A9" s="1286" t="s">
        <v>438</v>
      </c>
      <c r="B9" s="1287"/>
      <c r="C9" s="1306"/>
      <c r="D9" s="664"/>
      <c r="E9" s="664"/>
      <c r="F9" s="664"/>
      <c r="G9" s="664"/>
      <c r="H9" s="664"/>
      <c r="I9" s="664"/>
    </row>
    <row r="10" spans="1:9" x14ac:dyDescent="0.25">
      <c r="A10" s="780"/>
      <c r="B10" s="1294" t="s">
        <v>439</v>
      </c>
      <c r="C10" s="1290"/>
      <c r="D10" s="666">
        <v>0</v>
      </c>
      <c r="E10" s="666">
        <v>0</v>
      </c>
      <c r="F10" s="666">
        <f t="shared" ref="F10:F16" si="0">+D10+E10</f>
        <v>0</v>
      </c>
      <c r="G10" s="666">
        <v>0</v>
      </c>
      <c r="H10" s="666">
        <v>0</v>
      </c>
      <c r="I10" s="665">
        <f>+H10-D10</f>
        <v>0</v>
      </c>
    </row>
    <row r="11" spans="1:9" x14ac:dyDescent="0.25">
      <c r="A11" s="780"/>
      <c r="B11" s="1294" t="s">
        <v>440</v>
      </c>
      <c r="C11" s="1290"/>
      <c r="D11" s="666">
        <v>0</v>
      </c>
      <c r="E11" s="666">
        <v>0</v>
      </c>
      <c r="F11" s="666">
        <f t="shared" si="0"/>
        <v>0</v>
      </c>
      <c r="G11" s="666">
        <v>0</v>
      </c>
      <c r="H11" s="666">
        <v>0</v>
      </c>
      <c r="I11" s="665">
        <f t="shared" ref="I11:I16" si="1">+H11-D11</f>
        <v>0</v>
      </c>
    </row>
    <row r="12" spans="1:9" x14ac:dyDescent="0.25">
      <c r="A12" s="780"/>
      <c r="B12" s="1294" t="s">
        <v>441</v>
      </c>
      <c r="C12" s="1290"/>
      <c r="D12" s="666">
        <v>0</v>
      </c>
      <c r="E12" s="666">
        <v>0</v>
      </c>
      <c r="F12" s="666">
        <f t="shared" si="0"/>
        <v>0</v>
      </c>
      <c r="G12" s="666">
        <v>0</v>
      </c>
      <c r="H12" s="666">
        <v>0</v>
      </c>
      <c r="I12" s="665">
        <f t="shared" si="1"/>
        <v>0</v>
      </c>
    </row>
    <row r="13" spans="1:9" x14ac:dyDescent="0.25">
      <c r="A13" s="780"/>
      <c r="B13" s="1294" t="s">
        <v>442</v>
      </c>
      <c r="C13" s="1290"/>
      <c r="D13" s="666">
        <v>0</v>
      </c>
      <c r="E13" s="666">
        <v>0</v>
      </c>
      <c r="F13" s="666">
        <f t="shared" si="0"/>
        <v>0</v>
      </c>
      <c r="G13" s="666">
        <v>0</v>
      </c>
      <c r="H13" s="666">
        <v>0</v>
      </c>
      <c r="I13" s="665">
        <f t="shared" si="1"/>
        <v>0</v>
      </c>
    </row>
    <row r="14" spans="1:9" x14ac:dyDescent="0.25">
      <c r="A14" s="780"/>
      <c r="B14" s="1294" t="s">
        <v>443</v>
      </c>
      <c r="C14" s="1290"/>
      <c r="D14" s="1115">
        <v>0</v>
      </c>
      <c r="E14" s="1115">
        <v>13574.32</v>
      </c>
      <c r="F14" s="666">
        <f t="shared" si="0"/>
        <v>13574.32</v>
      </c>
      <c r="G14" s="1116">
        <v>13574.32</v>
      </c>
      <c r="H14" s="1116">
        <v>13574.32</v>
      </c>
      <c r="I14" s="665">
        <f t="shared" si="1"/>
        <v>13574.32</v>
      </c>
    </row>
    <row r="15" spans="1:9" x14ac:dyDescent="0.25">
      <c r="A15" s="780"/>
      <c r="B15" s="1294" t="s">
        <v>444</v>
      </c>
      <c r="C15" s="1290"/>
      <c r="D15" s="1115">
        <v>0</v>
      </c>
      <c r="E15" s="1115">
        <v>0</v>
      </c>
      <c r="F15" s="666">
        <f t="shared" si="0"/>
        <v>0</v>
      </c>
      <c r="G15" s="1116">
        <v>0</v>
      </c>
      <c r="H15" s="1116"/>
      <c r="I15" s="665">
        <f t="shared" si="1"/>
        <v>0</v>
      </c>
    </row>
    <row r="16" spans="1:9" x14ac:dyDescent="0.25">
      <c r="A16" s="780"/>
      <c r="B16" s="1294" t="s">
        <v>956</v>
      </c>
      <c r="C16" s="1290"/>
      <c r="D16" s="1115">
        <v>3491283.1</v>
      </c>
      <c r="E16" s="1115">
        <v>-1917503.1</v>
      </c>
      <c r="F16" s="666">
        <f t="shared" si="0"/>
        <v>1573780</v>
      </c>
      <c r="G16" s="1116">
        <v>1573780</v>
      </c>
      <c r="H16" s="1116">
        <v>1573780</v>
      </c>
      <c r="I16" s="665">
        <f t="shared" si="1"/>
        <v>-1917503.1</v>
      </c>
    </row>
    <row r="17" spans="1:9" x14ac:dyDescent="0.25">
      <c r="A17" s="1305"/>
      <c r="B17" s="1294" t="s">
        <v>445</v>
      </c>
      <c r="C17" s="1290"/>
      <c r="D17" s="1299">
        <f t="shared" ref="D17:I17" si="2">SUM(D19:D29)</f>
        <v>0</v>
      </c>
      <c r="E17" s="1299">
        <f t="shared" si="2"/>
        <v>0</v>
      </c>
      <c r="F17" s="1299">
        <f t="shared" si="2"/>
        <v>0</v>
      </c>
      <c r="G17" s="1299">
        <f t="shared" si="2"/>
        <v>0</v>
      </c>
      <c r="H17" s="1299">
        <f t="shared" si="2"/>
        <v>0</v>
      </c>
      <c r="I17" s="1299">
        <f t="shared" si="2"/>
        <v>0</v>
      </c>
    </row>
    <row r="18" spans="1:9" x14ac:dyDescent="0.25">
      <c r="A18" s="1305"/>
      <c r="B18" s="1294" t="s">
        <v>446</v>
      </c>
      <c r="C18" s="1290"/>
      <c r="D18" s="1299"/>
      <c r="E18" s="1299"/>
      <c r="F18" s="1299"/>
      <c r="G18" s="1299"/>
      <c r="H18" s="1299"/>
      <c r="I18" s="1299"/>
    </row>
    <row r="19" spans="1:9" x14ac:dyDescent="0.25">
      <c r="A19" s="780"/>
      <c r="B19" s="778"/>
      <c r="C19" s="779" t="s">
        <v>447</v>
      </c>
      <c r="D19" s="666">
        <v>0</v>
      </c>
      <c r="E19" s="666">
        <v>0</v>
      </c>
      <c r="F19" s="666">
        <f t="shared" ref="F19:F29" si="3">+D19+E19</f>
        <v>0</v>
      </c>
      <c r="G19" s="666">
        <v>0</v>
      </c>
      <c r="H19" s="666">
        <v>0</v>
      </c>
      <c r="I19" s="665">
        <f>+H19-D19</f>
        <v>0</v>
      </c>
    </row>
    <row r="20" spans="1:9" x14ac:dyDescent="0.25">
      <c r="A20" s="780"/>
      <c r="B20" s="778"/>
      <c r="C20" s="779" t="s">
        <v>448</v>
      </c>
      <c r="D20" s="666">
        <v>0</v>
      </c>
      <c r="E20" s="666">
        <v>0</v>
      </c>
      <c r="F20" s="666">
        <f t="shared" si="3"/>
        <v>0</v>
      </c>
      <c r="G20" s="666">
        <v>0</v>
      </c>
      <c r="H20" s="666">
        <v>0</v>
      </c>
      <c r="I20" s="665">
        <f t="shared" ref="I20:I36" si="4">+H20-D20</f>
        <v>0</v>
      </c>
    </row>
    <row r="21" spans="1:9" x14ac:dyDescent="0.25">
      <c r="A21" s="780"/>
      <c r="B21" s="778"/>
      <c r="C21" s="779" t="s">
        <v>449</v>
      </c>
      <c r="D21" s="666">
        <v>0</v>
      </c>
      <c r="E21" s="666">
        <v>0</v>
      </c>
      <c r="F21" s="666">
        <f t="shared" si="3"/>
        <v>0</v>
      </c>
      <c r="G21" s="666">
        <v>0</v>
      </c>
      <c r="H21" s="666">
        <v>0</v>
      </c>
      <c r="I21" s="665">
        <f t="shared" si="4"/>
        <v>0</v>
      </c>
    </row>
    <row r="22" spans="1:9" x14ac:dyDescent="0.25">
      <c r="A22" s="780"/>
      <c r="B22" s="778"/>
      <c r="C22" s="779" t="s">
        <v>450</v>
      </c>
      <c r="D22" s="666">
        <v>0</v>
      </c>
      <c r="E22" s="666">
        <v>0</v>
      </c>
      <c r="F22" s="666">
        <f t="shared" si="3"/>
        <v>0</v>
      </c>
      <c r="G22" s="666">
        <v>0</v>
      </c>
      <c r="H22" s="666">
        <v>0</v>
      </c>
      <c r="I22" s="665">
        <f t="shared" si="4"/>
        <v>0</v>
      </c>
    </row>
    <row r="23" spans="1:9" x14ac:dyDescent="0.25">
      <c r="A23" s="780"/>
      <c r="B23" s="778"/>
      <c r="C23" s="779" t="s">
        <v>451</v>
      </c>
      <c r="D23" s="666">
        <v>0</v>
      </c>
      <c r="E23" s="666">
        <v>0</v>
      </c>
      <c r="F23" s="666">
        <f t="shared" si="3"/>
        <v>0</v>
      </c>
      <c r="G23" s="666">
        <v>0</v>
      </c>
      <c r="H23" s="666">
        <v>0</v>
      </c>
      <c r="I23" s="665">
        <f t="shared" si="4"/>
        <v>0</v>
      </c>
    </row>
    <row r="24" spans="1:9" x14ac:dyDescent="0.25">
      <c r="A24" s="780"/>
      <c r="B24" s="778"/>
      <c r="C24" s="779" t="s">
        <v>452</v>
      </c>
      <c r="D24" s="666">
        <v>0</v>
      </c>
      <c r="E24" s="666">
        <v>0</v>
      </c>
      <c r="F24" s="666">
        <f t="shared" si="3"/>
        <v>0</v>
      </c>
      <c r="G24" s="666">
        <v>0</v>
      </c>
      <c r="H24" s="666">
        <v>0</v>
      </c>
      <c r="I24" s="665">
        <f t="shared" si="4"/>
        <v>0</v>
      </c>
    </row>
    <row r="25" spans="1:9" x14ac:dyDescent="0.25">
      <c r="A25" s="780"/>
      <c r="B25" s="778"/>
      <c r="C25" s="779" t="s">
        <v>453</v>
      </c>
      <c r="D25" s="666">
        <v>0</v>
      </c>
      <c r="E25" s="666">
        <v>0</v>
      </c>
      <c r="F25" s="666">
        <f t="shared" si="3"/>
        <v>0</v>
      </c>
      <c r="G25" s="666">
        <v>0</v>
      </c>
      <c r="H25" s="666">
        <v>0</v>
      </c>
      <c r="I25" s="665">
        <f t="shared" si="4"/>
        <v>0</v>
      </c>
    </row>
    <row r="26" spans="1:9" x14ac:dyDescent="0.25">
      <c r="A26" s="780"/>
      <c r="B26" s="778"/>
      <c r="C26" s="779" t="s">
        <v>454</v>
      </c>
      <c r="D26" s="666">
        <v>0</v>
      </c>
      <c r="E26" s="666">
        <v>0</v>
      </c>
      <c r="F26" s="666">
        <f t="shared" si="3"/>
        <v>0</v>
      </c>
      <c r="G26" s="666">
        <v>0</v>
      </c>
      <c r="H26" s="666">
        <v>0</v>
      </c>
      <c r="I26" s="665">
        <f t="shared" si="4"/>
        <v>0</v>
      </c>
    </row>
    <row r="27" spans="1:9" x14ac:dyDescent="0.25">
      <c r="A27" s="780"/>
      <c r="B27" s="778"/>
      <c r="C27" s="779" t="s">
        <v>455</v>
      </c>
      <c r="D27" s="666">
        <v>0</v>
      </c>
      <c r="E27" s="666">
        <v>0</v>
      </c>
      <c r="F27" s="666">
        <f t="shared" si="3"/>
        <v>0</v>
      </c>
      <c r="G27" s="666">
        <v>0</v>
      </c>
      <c r="H27" s="666">
        <v>0</v>
      </c>
      <c r="I27" s="665">
        <f t="shared" si="4"/>
        <v>0</v>
      </c>
    </row>
    <row r="28" spans="1:9" x14ac:dyDescent="0.25">
      <c r="A28" s="780"/>
      <c r="B28" s="778"/>
      <c r="C28" s="779" t="s">
        <v>456</v>
      </c>
      <c r="D28" s="666">
        <v>0</v>
      </c>
      <c r="E28" s="666">
        <v>0</v>
      </c>
      <c r="F28" s="666">
        <f t="shared" si="3"/>
        <v>0</v>
      </c>
      <c r="G28" s="666">
        <v>0</v>
      </c>
      <c r="H28" s="666">
        <v>0</v>
      </c>
      <c r="I28" s="665">
        <f t="shared" si="4"/>
        <v>0</v>
      </c>
    </row>
    <row r="29" spans="1:9" x14ac:dyDescent="0.25">
      <c r="A29" s="780"/>
      <c r="B29" s="778"/>
      <c r="C29" s="779" t="s">
        <v>457</v>
      </c>
      <c r="D29" s="666">
        <v>0</v>
      </c>
      <c r="E29" s="666">
        <v>0</v>
      </c>
      <c r="F29" s="666">
        <f t="shared" si="3"/>
        <v>0</v>
      </c>
      <c r="G29" s="666">
        <v>0</v>
      </c>
      <c r="H29" s="666">
        <v>0</v>
      </c>
      <c r="I29" s="665">
        <f t="shared" si="4"/>
        <v>0</v>
      </c>
    </row>
    <row r="30" spans="1:9" x14ac:dyDescent="0.25">
      <c r="A30" s="780"/>
      <c r="B30" s="1294" t="s">
        <v>458</v>
      </c>
      <c r="C30" s="1290"/>
      <c r="D30" s="665">
        <f t="shared" ref="D30:I30" si="5">SUM(D31:D35)</f>
        <v>0</v>
      </c>
      <c r="E30" s="665">
        <f t="shared" si="5"/>
        <v>0</v>
      </c>
      <c r="F30" s="665">
        <f t="shared" si="5"/>
        <v>0</v>
      </c>
      <c r="G30" s="665">
        <f t="shared" si="5"/>
        <v>0</v>
      </c>
      <c r="H30" s="665">
        <f t="shared" si="5"/>
        <v>0</v>
      </c>
      <c r="I30" s="665">
        <f t="shared" si="5"/>
        <v>0</v>
      </c>
    </row>
    <row r="31" spans="1:9" x14ac:dyDescent="0.25">
      <c r="A31" s="780"/>
      <c r="B31" s="778"/>
      <c r="C31" s="779" t="s">
        <v>459</v>
      </c>
      <c r="D31" s="666">
        <v>0</v>
      </c>
      <c r="E31" s="666">
        <v>0</v>
      </c>
      <c r="F31" s="666">
        <v>0</v>
      </c>
      <c r="G31" s="666"/>
      <c r="H31" s="666">
        <v>0</v>
      </c>
      <c r="I31" s="665">
        <f t="shared" si="4"/>
        <v>0</v>
      </c>
    </row>
    <row r="32" spans="1:9" x14ac:dyDescent="0.25">
      <c r="A32" s="780"/>
      <c r="B32" s="778"/>
      <c r="C32" s="779" t="s">
        <v>460</v>
      </c>
      <c r="D32" s="666">
        <v>0</v>
      </c>
      <c r="E32" s="666">
        <v>0</v>
      </c>
      <c r="F32" s="666">
        <f t="shared" ref="F32:F36" si="6">+D32+E32</f>
        <v>0</v>
      </c>
      <c r="G32" s="666"/>
      <c r="H32" s="666">
        <v>0</v>
      </c>
      <c r="I32" s="665">
        <f t="shared" si="4"/>
        <v>0</v>
      </c>
    </row>
    <row r="33" spans="1:9" ht="15.75" thickBot="1" x14ac:dyDescent="0.3">
      <c r="A33" s="632"/>
      <c r="B33" s="714"/>
      <c r="C33" s="768" t="s">
        <v>461</v>
      </c>
      <c r="D33" s="667">
        <v>0</v>
      </c>
      <c r="E33" s="667">
        <v>0</v>
      </c>
      <c r="F33" s="667">
        <f t="shared" si="6"/>
        <v>0</v>
      </c>
      <c r="G33" s="667"/>
      <c r="H33" s="667"/>
      <c r="I33" s="742">
        <f t="shared" si="4"/>
        <v>0</v>
      </c>
    </row>
    <row r="34" spans="1:9" x14ac:dyDescent="0.25">
      <c r="A34" s="780"/>
      <c r="B34" s="778"/>
      <c r="C34" s="779" t="s">
        <v>462</v>
      </c>
      <c r="D34" s="666">
        <v>0</v>
      </c>
      <c r="E34" s="666">
        <v>0</v>
      </c>
      <c r="F34" s="666">
        <f t="shared" si="6"/>
        <v>0</v>
      </c>
      <c r="G34" s="666"/>
      <c r="H34" s="666"/>
      <c r="I34" s="665">
        <f t="shared" si="4"/>
        <v>0</v>
      </c>
    </row>
    <row r="35" spans="1:9" x14ac:dyDescent="0.25">
      <c r="A35" s="780"/>
      <c r="B35" s="778"/>
      <c r="C35" s="779" t="s">
        <v>463</v>
      </c>
      <c r="D35" s="666">
        <v>0</v>
      </c>
      <c r="E35" s="666">
        <v>0</v>
      </c>
      <c r="F35" s="666">
        <f t="shared" si="6"/>
        <v>0</v>
      </c>
      <c r="G35" s="666"/>
      <c r="H35" s="666"/>
      <c r="I35" s="665">
        <f t="shared" si="4"/>
        <v>0</v>
      </c>
    </row>
    <row r="36" spans="1:9" x14ac:dyDescent="0.25">
      <c r="A36" s="780"/>
      <c r="B36" s="1300" t="s">
        <v>957</v>
      </c>
      <c r="C36" s="1301"/>
      <c r="D36" s="666">
        <v>0</v>
      </c>
      <c r="E36" s="666"/>
      <c r="F36" s="766">
        <f t="shared" si="6"/>
        <v>0</v>
      </c>
      <c r="G36" s="666"/>
      <c r="H36" s="666"/>
      <c r="I36" s="767">
        <f t="shared" si="4"/>
        <v>0</v>
      </c>
    </row>
    <row r="37" spans="1:9" x14ac:dyDescent="0.25">
      <c r="A37" s="780"/>
      <c r="B37" s="1294" t="s">
        <v>464</v>
      </c>
      <c r="C37" s="1290"/>
      <c r="D37" s="665">
        <f t="shared" ref="D37:I37" si="7">SUM(D38)</f>
        <v>0</v>
      </c>
      <c r="E37" s="665">
        <f t="shared" si="7"/>
        <v>0</v>
      </c>
      <c r="F37" s="665">
        <f t="shared" si="7"/>
        <v>0</v>
      </c>
      <c r="G37" s="665">
        <f t="shared" si="7"/>
        <v>0</v>
      </c>
      <c r="H37" s="665">
        <f t="shared" si="7"/>
        <v>0</v>
      </c>
      <c r="I37" s="665">
        <f t="shared" si="7"/>
        <v>0</v>
      </c>
    </row>
    <row r="38" spans="1:9" x14ac:dyDescent="0.25">
      <c r="A38" s="780"/>
      <c r="B38" s="778"/>
      <c r="C38" s="779" t="s">
        <v>465</v>
      </c>
      <c r="D38" s="666">
        <v>0</v>
      </c>
      <c r="E38" s="666"/>
      <c r="F38" s="666">
        <f>+D38+E38</f>
        <v>0</v>
      </c>
      <c r="G38" s="666"/>
      <c r="H38" s="666"/>
      <c r="I38" s="665">
        <f>+H38-D38</f>
        <v>0</v>
      </c>
    </row>
    <row r="39" spans="1:9" x14ac:dyDescent="0.25">
      <c r="A39" s="780"/>
      <c r="B39" s="1294" t="s">
        <v>466</v>
      </c>
      <c r="C39" s="1290"/>
      <c r="D39" s="665">
        <f t="shared" ref="D39:I39" si="8">SUM(D40:D41)</f>
        <v>0</v>
      </c>
      <c r="E39" s="665">
        <f t="shared" si="8"/>
        <v>0</v>
      </c>
      <c r="F39" s="665">
        <f t="shared" si="8"/>
        <v>0</v>
      </c>
      <c r="G39" s="665">
        <f t="shared" si="8"/>
        <v>0</v>
      </c>
      <c r="H39" s="665">
        <f t="shared" si="8"/>
        <v>0</v>
      </c>
      <c r="I39" s="665">
        <f t="shared" si="8"/>
        <v>0</v>
      </c>
    </row>
    <row r="40" spans="1:9" x14ac:dyDescent="0.25">
      <c r="A40" s="780"/>
      <c r="B40" s="778"/>
      <c r="C40" s="779" t="s">
        <v>467</v>
      </c>
      <c r="D40" s="666">
        <v>0</v>
      </c>
      <c r="E40" s="666">
        <v>0</v>
      </c>
      <c r="F40" s="666">
        <f>+D40+E40</f>
        <v>0</v>
      </c>
      <c r="G40" s="666"/>
      <c r="H40" s="666"/>
      <c r="I40" s="665">
        <f>H40-D40</f>
        <v>0</v>
      </c>
    </row>
    <row r="41" spans="1:9" x14ac:dyDescent="0.25">
      <c r="A41" s="780"/>
      <c r="B41" s="778"/>
      <c r="C41" s="779" t="s">
        <v>468</v>
      </c>
      <c r="D41" s="666">
        <v>0</v>
      </c>
      <c r="E41" s="666">
        <v>0</v>
      </c>
      <c r="F41" s="666">
        <f>+D41+E41</f>
        <v>0</v>
      </c>
      <c r="G41" s="666"/>
      <c r="H41" s="666"/>
      <c r="I41" s="665">
        <f>H41-D41</f>
        <v>0</v>
      </c>
    </row>
    <row r="42" spans="1:9" ht="8.25" customHeight="1" x14ac:dyDescent="0.25">
      <c r="A42" s="780"/>
      <c r="B42" s="778"/>
      <c r="C42" s="779"/>
      <c r="D42" s="661"/>
      <c r="E42" s="661"/>
      <c r="F42" s="661"/>
      <c r="G42" s="661"/>
      <c r="H42" s="661"/>
      <c r="I42" s="665"/>
    </row>
    <row r="43" spans="1:9" ht="15" customHeight="1" x14ac:dyDescent="0.25">
      <c r="A43" s="796" t="s">
        <v>469</v>
      </c>
      <c r="B43" s="640"/>
      <c r="C43" s="660"/>
      <c r="D43" s="1298">
        <f>+D10+D11+D12+D13+D14+D15+D16+D17+D30+D36+D37+D39</f>
        <v>3491283.1</v>
      </c>
      <c r="E43" s="1298">
        <f t="shared" ref="E43:I43" si="9">+E10+E11+E12+E13+E14+E15+E16+E17+E30+E36+E37+E39</f>
        <v>-1903928.78</v>
      </c>
      <c r="F43" s="1298">
        <f t="shared" si="9"/>
        <v>1587354.32</v>
      </c>
      <c r="G43" s="1298">
        <f t="shared" si="9"/>
        <v>1587354.32</v>
      </c>
      <c r="H43" s="1298">
        <f t="shared" si="9"/>
        <v>1587354.32</v>
      </c>
      <c r="I43" s="1298">
        <f t="shared" si="9"/>
        <v>-1903928.78</v>
      </c>
    </row>
    <row r="44" spans="1:9" x14ac:dyDescent="0.25">
      <c r="A44" s="796" t="s">
        <v>470</v>
      </c>
      <c r="B44" s="640"/>
      <c r="C44" s="660"/>
      <c r="D44" s="1298"/>
      <c r="E44" s="1298"/>
      <c r="F44" s="1298"/>
      <c r="G44" s="1298"/>
      <c r="H44" s="1298"/>
      <c r="I44" s="1298"/>
    </row>
    <row r="45" spans="1:9" ht="8.25" customHeight="1" x14ac:dyDescent="0.25">
      <c r="A45" s="797"/>
      <c r="B45" s="781"/>
      <c r="C45" s="782"/>
      <c r="D45" s="1298"/>
      <c r="E45" s="1298"/>
      <c r="F45" s="1298"/>
      <c r="G45" s="1298"/>
      <c r="H45" s="1298"/>
      <c r="I45" s="1298"/>
    </row>
    <row r="46" spans="1:9" x14ac:dyDescent="0.25">
      <c r="A46" s="1286" t="s">
        <v>471</v>
      </c>
      <c r="B46" s="1287"/>
      <c r="C46" s="1288"/>
      <c r="D46" s="668"/>
      <c r="E46" s="668"/>
      <c r="F46" s="668"/>
      <c r="G46" s="668"/>
      <c r="H46" s="668"/>
      <c r="I46" s="669" t="str">
        <f>IF(($H$43-$D$43)&lt;=0," ",$H$43-$D$43)</f>
        <v xml:space="preserve"> </v>
      </c>
    </row>
    <row r="47" spans="1:9" ht="11.25" customHeight="1" x14ac:dyDescent="0.25">
      <c r="A47" s="780"/>
      <c r="B47" s="778"/>
      <c r="C47" s="779"/>
      <c r="D47" s="661"/>
      <c r="E47" s="661"/>
      <c r="F47" s="661"/>
      <c r="G47" s="661"/>
      <c r="H47" s="661"/>
      <c r="I47" s="665"/>
    </row>
    <row r="48" spans="1:9" x14ac:dyDescent="0.25">
      <c r="A48" s="1286" t="s">
        <v>472</v>
      </c>
      <c r="B48" s="1287"/>
      <c r="C48" s="1288"/>
      <c r="D48" s="661"/>
      <c r="E48" s="661"/>
      <c r="F48" s="661"/>
      <c r="G48" s="661"/>
      <c r="H48" s="661"/>
      <c r="I48" s="665"/>
    </row>
    <row r="49" spans="1:9" x14ac:dyDescent="0.25">
      <c r="A49" s="780"/>
      <c r="B49" s="1294" t="s">
        <v>473</v>
      </c>
      <c r="C49" s="1290"/>
      <c r="D49" s="661">
        <f t="shared" ref="D49:I49" si="10">SUM(D50:D57)</f>
        <v>0</v>
      </c>
      <c r="E49" s="661">
        <f t="shared" si="10"/>
        <v>0</v>
      </c>
      <c r="F49" s="661">
        <f t="shared" si="10"/>
        <v>0</v>
      </c>
      <c r="G49" s="661">
        <f t="shared" si="10"/>
        <v>0</v>
      </c>
      <c r="H49" s="661">
        <f t="shared" si="10"/>
        <v>0</v>
      </c>
      <c r="I49" s="665">
        <f t="shared" si="10"/>
        <v>0</v>
      </c>
    </row>
    <row r="50" spans="1:9" x14ac:dyDescent="0.25">
      <c r="A50" s="780"/>
      <c r="B50" s="778"/>
      <c r="C50" s="779" t="s">
        <v>474</v>
      </c>
      <c r="D50" s="666">
        <v>0</v>
      </c>
      <c r="E50" s="666">
        <v>0</v>
      </c>
      <c r="F50" s="666">
        <f t="shared" ref="F50:F78" si="11">+D50+E50</f>
        <v>0</v>
      </c>
      <c r="G50" s="666">
        <v>0</v>
      </c>
      <c r="H50" s="666">
        <v>0</v>
      </c>
      <c r="I50" s="665">
        <f>H50-D50</f>
        <v>0</v>
      </c>
    </row>
    <row r="51" spans="1:9" x14ac:dyDescent="0.25">
      <c r="A51" s="780"/>
      <c r="B51" s="778"/>
      <c r="C51" s="779" t="s">
        <v>475</v>
      </c>
      <c r="D51" s="666">
        <v>0</v>
      </c>
      <c r="E51" s="666"/>
      <c r="F51" s="666">
        <f t="shared" si="11"/>
        <v>0</v>
      </c>
      <c r="G51" s="666"/>
      <c r="H51" s="666"/>
      <c r="I51" s="665">
        <f t="shared" ref="I51:I62" si="12">H51-D51</f>
        <v>0</v>
      </c>
    </row>
    <row r="52" spans="1:9" x14ac:dyDescent="0.25">
      <c r="A52" s="780"/>
      <c r="B52" s="778"/>
      <c r="C52" s="779" t="s">
        <v>476</v>
      </c>
      <c r="D52" s="666">
        <v>0</v>
      </c>
      <c r="E52" s="666"/>
      <c r="F52" s="666">
        <f t="shared" si="11"/>
        <v>0</v>
      </c>
      <c r="G52" s="666"/>
      <c r="H52" s="666"/>
      <c r="I52" s="665">
        <f t="shared" si="12"/>
        <v>0</v>
      </c>
    </row>
    <row r="53" spans="1:9" ht="19.5" x14ac:dyDescent="0.25">
      <c r="A53" s="780"/>
      <c r="B53" s="778"/>
      <c r="C53" s="783" t="s">
        <v>477</v>
      </c>
      <c r="D53" s="666">
        <v>0</v>
      </c>
      <c r="E53" s="666"/>
      <c r="F53" s="666">
        <f t="shared" si="11"/>
        <v>0</v>
      </c>
      <c r="G53" s="666"/>
      <c r="H53" s="666"/>
      <c r="I53" s="665">
        <f t="shared" si="12"/>
        <v>0</v>
      </c>
    </row>
    <row r="54" spans="1:9" x14ac:dyDescent="0.25">
      <c r="A54" s="780"/>
      <c r="B54" s="778"/>
      <c r="C54" s="779" t="s">
        <v>478</v>
      </c>
      <c r="D54" s="666">
        <v>0</v>
      </c>
      <c r="E54" s="666">
        <v>0</v>
      </c>
      <c r="F54" s="666">
        <f t="shared" si="11"/>
        <v>0</v>
      </c>
      <c r="G54" s="666">
        <v>0</v>
      </c>
      <c r="H54" s="666">
        <v>0</v>
      </c>
      <c r="I54" s="665">
        <f t="shared" si="12"/>
        <v>0</v>
      </c>
    </row>
    <row r="55" spans="1:9" x14ac:dyDescent="0.25">
      <c r="A55" s="780"/>
      <c r="B55" s="778"/>
      <c r="C55" s="779" t="s">
        <v>479</v>
      </c>
      <c r="D55" s="666">
        <v>0</v>
      </c>
      <c r="E55" s="666"/>
      <c r="F55" s="666">
        <f t="shared" si="11"/>
        <v>0</v>
      </c>
      <c r="G55" s="666"/>
      <c r="H55" s="666"/>
      <c r="I55" s="665">
        <f t="shared" si="12"/>
        <v>0</v>
      </c>
    </row>
    <row r="56" spans="1:9" ht="19.5" x14ac:dyDescent="0.25">
      <c r="A56" s="780"/>
      <c r="B56" s="778"/>
      <c r="C56" s="783" t="s">
        <v>480</v>
      </c>
      <c r="D56" s="666">
        <v>0</v>
      </c>
      <c r="E56" s="666"/>
      <c r="F56" s="666">
        <f t="shared" si="11"/>
        <v>0</v>
      </c>
      <c r="G56" s="666"/>
      <c r="H56" s="666"/>
      <c r="I56" s="665">
        <f t="shared" si="12"/>
        <v>0</v>
      </c>
    </row>
    <row r="57" spans="1:9" ht="19.5" x14ac:dyDescent="0.25">
      <c r="A57" s="780"/>
      <c r="B57" s="778"/>
      <c r="C57" s="783" t="s">
        <v>481</v>
      </c>
      <c r="D57" s="666">
        <v>0</v>
      </c>
      <c r="E57" s="666"/>
      <c r="F57" s="666">
        <f t="shared" si="11"/>
        <v>0</v>
      </c>
      <c r="G57" s="666"/>
      <c r="H57" s="666"/>
      <c r="I57" s="665">
        <f t="shared" si="12"/>
        <v>0</v>
      </c>
    </row>
    <row r="58" spans="1:9" x14ac:dyDescent="0.25">
      <c r="A58" s="780"/>
      <c r="B58" s="1294" t="s">
        <v>482</v>
      </c>
      <c r="C58" s="1290"/>
      <c r="D58" s="661">
        <f t="shared" ref="D58:I58" si="13">SUM(D59:D62)</f>
        <v>0</v>
      </c>
      <c r="E58" s="661">
        <f t="shared" si="13"/>
        <v>0</v>
      </c>
      <c r="F58" s="661">
        <f t="shared" si="13"/>
        <v>0</v>
      </c>
      <c r="G58" s="661">
        <f t="shared" si="13"/>
        <v>0</v>
      </c>
      <c r="H58" s="661">
        <f t="shared" si="13"/>
        <v>0</v>
      </c>
      <c r="I58" s="665">
        <f t="shared" si="13"/>
        <v>0</v>
      </c>
    </row>
    <row r="59" spans="1:9" x14ac:dyDescent="0.25">
      <c r="A59" s="780"/>
      <c r="B59" s="778"/>
      <c r="C59" s="779" t="s">
        <v>483</v>
      </c>
      <c r="D59" s="666">
        <v>0</v>
      </c>
      <c r="E59" s="666"/>
      <c r="F59" s="666">
        <f t="shared" si="11"/>
        <v>0</v>
      </c>
      <c r="G59" s="666"/>
      <c r="H59" s="666"/>
      <c r="I59" s="665">
        <f t="shared" si="12"/>
        <v>0</v>
      </c>
    </row>
    <row r="60" spans="1:9" x14ac:dyDescent="0.25">
      <c r="A60" s="780"/>
      <c r="B60" s="778"/>
      <c r="C60" s="779" t="s">
        <v>484</v>
      </c>
      <c r="D60" s="666">
        <v>0</v>
      </c>
      <c r="E60" s="666"/>
      <c r="F60" s="666">
        <v>0</v>
      </c>
      <c r="G60" s="666"/>
      <c r="H60" s="666"/>
      <c r="I60" s="665">
        <f t="shared" si="12"/>
        <v>0</v>
      </c>
    </row>
    <row r="61" spans="1:9" x14ac:dyDescent="0.25">
      <c r="A61" s="780"/>
      <c r="B61" s="778"/>
      <c r="C61" s="779" t="s">
        <v>485</v>
      </c>
      <c r="D61" s="666">
        <v>0</v>
      </c>
      <c r="E61" s="666"/>
      <c r="F61" s="666">
        <v>0</v>
      </c>
      <c r="G61" s="666"/>
      <c r="H61" s="666"/>
      <c r="I61" s="665">
        <f t="shared" si="12"/>
        <v>0</v>
      </c>
    </row>
    <row r="62" spans="1:9" x14ac:dyDescent="0.25">
      <c r="A62" s="780"/>
      <c r="B62" s="778"/>
      <c r="C62" s="779" t="s">
        <v>486</v>
      </c>
      <c r="D62" s="666">
        <v>0</v>
      </c>
      <c r="E62" s="666"/>
      <c r="F62" s="666">
        <v>0</v>
      </c>
      <c r="G62" s="666"/>
      <c r="H62" s="666"/>
      <c r="I62" s="665">
        <f t="shared" si="12"/>
        <v>0</v>
      </c>
    </row>
    <row r="63" spans="1:9" x14ac:dyDescent="0.25">
      <c r="A63" s="780"/>
      <c r="B63" s="1294" t="s">
        <v>487</v>
      </c>
      <c r="C63" s="1290"/>
      <c r="D63" s="661">
        <f t="shared" ref="D63:I63" si="14">SUM(D64:D65)</f>
        <v>0</v>
      </c>
      <c r="E63" s="661">
        <f t="shared" si="14"/>
        <v>0</v>
      </c>
      <c r="F63" s="661">
        <f t="shared" si="14"/>
        <v>0</v>
      </c>
      <c r="G63" s="661">
        <f t="shared" si="14"/>
        <v>0</v>
      </c>
      <c r="H63" s="661">
        <f t="shared" si="14"/>
        <v>0</v>
      </c>
      <c r="I63" s="665">
        <f t="shared" si="14"/>
        <v>0</v>
      </c>
    </row>
    <row r="64" spans="1:9" ht="20.25" thickBot="1" x14ac:dyDescent="0.3">
      <c r="A64" s="632"/>
      <c r="B64" s="714"/>
      <c r="C64" s="715" t="s">
        <v>488</v>
      </c>
      <c r="D64" s="667">
        <v>0</v>
      </c>
      <c r="E64" s="667">
        <v>0</v>
      </c>
      <c r="F64" s="667">
        <f t="shared" si="11"/>
        <v>0</v>
      </c>
      <c r="G64" s="667">
        <v>0</v>
      </c>
      <c r="H64" s="667">
        <v>0</v>
      </c>
      <c r="I64" s="742">
        <f>H64-D64</f>
        <v>0</v>
      </c>
    </row>
    <row r="65" spans="1:10" x14ac:dyDescent="0.25">
      <c r="A65" s="780"/>
      <c r="B65" s="778"/>
      <c r="C65" s="783" t="s">
        <v>489</v>
      </c>
      <c r="D65" s="666">
        <v>0</v>
      </c>
      <c r="E65" s="666">
        <v>0</v>
      </c>
      <c r="F65" s="766">
        <v>0</v>
      </c>
      <c r="G65" s="666">
        <v>0</v>
      </c>
      <c r="H65" s="666">
        <v>0</v>
      </c>
      <c r="I65" s="665">
        <f>H65-D65</f>
        <v>0</v>
      </c>
    </row>
    <row r="66" spans="1:10" x14ac:dyDescent="0.25">
      <c r="A66" s="780"/>
      <c r="B66" s="1294" t="s">
        <v>968</v>
      </c>
      <c r="C66" s="1290"/>
      <c r="D66" s="1117">
        <v>32255695.84</v>
      </c>
      <c r="E66" s="1117">
        <v>-2641415.02</v>
      </c>
      <c r="F66" s="666">
        <f t="shared" si="11"/>
        <v>29614280.82</v>
      </c>
      <c r="G66" s="1118">
        <v>28262262.699999999</v>
      </c>
      <c r="H66" s="1118">
        <v>28262262.699999999</v>
      </c>
      <c r="I66" s="665">
        <f>H66-D66</f>
        <v>-3993433.1400000006</v>
      </c>
    </row>
    <row r="67" spans="1:10" x14ac:dyDescent="0.25">
      <c r="A67" s="780"/>
      <c r="B67" s="1294" t="s">
        <v>490</v>
      </c>
      <c r="C67" s="1290"/>
      <c r="D67" s="666">
        <v>0</v>
      </c>
      <c r="E67" s="666">
        <v>0</v>
      </c>
      <c r="F67" s="666">
        <f t="shared" si="11"/>
        <v>0</v>
      </c>
      <c r="G67" s="666">
        <v>0</v>
      </c>
      <c r="H67" s="666">
        <v>0</v>
      </c>
      <c r="I67" s="665">
        <f>H67-D67</f>
        <v>0</v>
      </c>
    </row>
    <row r="68" spans="1:10" ht="8.25" customHeight="1" x14ac:dyDescent="0.25">
      <c r="A68" s="780"/>
      <c r="B68" s="1294"/>
      <c r="C68" s="1290"/>
      <c r="D68" s="661"/>
      <c r="E68" s="661"/>
      <c r="F68" s="661" t="s">
        <v>244</v>
      </c>
      <c r="G68" s="661"/>
      <c r="H68" s="661"/>
      <c r="I68" s="665"/>
    </row>
    <row r="69" spans="1:10" x14ac:dyDescent="0.25">
      <c r="A69" s="1295" t="s">
        <v>491</v>
      </c>
      <c r="B69" s="1296"/>
      <c r="C69" s="1297"/>
      <c r="D69" s="663">
        <f t="shared" ref="D69:I69" si="15">+D49+D58+D63+D66+D67</f>
        <v>32255695.84</v>
      </c>
      <c r="E69" s="663">
        <f t="shared" si="15"/>
        <v>-2641415.02</v>
      </c>
      <c r="F69" s="663">
        <f t="shared" si="15"/>
        <v>29614280.82</v>
      </c>
      <c r="G69" s="663">
        <f t="shared" si="15"/>
        <v>28262262.699999999</v>
      </c>
      <c r="H69" s="663">
        <f t="shared" si="15"/>
        <v>28262262.699999999</v>
      </c>
      <c r="I69" s="743">
        <f t="shared" si="15"/>
        <v>-3993433.1400000006</v>
      </c>
    </row>
    <row r="70" spans="1:10" ht="6" customHeight="1" x14ac:dyDescent="0.25">
      <c r="A70" s="780"/>
      <c r="B70" s="1294"/>
      <c r="C70" s="1290"/>
      <c r="D70" s="661"/>
      <c r="E70" s="661"/>
      <c r="F70" s="661" t="s">
        <v>244</v>
      </c>
      <c r="G70" s="661"/>
      <c r="H70" s="661"/>
      <c r="I70" s="665"/>
    </row>
    <row r="71" spans="1:10" x14ac:dyDescent="0.25">
      <c r="A71" s="1286" t="s">
        <v>492</v>
      </c>
      <c r="B71" s="1287"/>
      <c r="C71" s="1288"/>
      <c r="D71" s="663">
        <f t="shared" ref="D71:I71" si="16">SUM(D72)</f>
        <v>0</v>
      </c>
      <c r="E71" s="663">
        <f t="shared" si="16"/>
        <v>0</v>
      </c>
      <c r="F71" s="663">
        <f t="shared" si="16"/>
        <v>0</v>
      </c>
      <c r="G71" s="663">
        <f t="shared" si="16"/>
        <v>0</v>
      </c>
      <c r="H71" s="663">
        <f t="shared" si="16"/>
        <v>0</v>
      </c>
      <c r="I71" s="743">
        <f t="shared" si="16"/>
        <v>0</v>
      </c>
    </row>
    <row r="72" spans="1:10" x14ac:dyDescent="0.25">
      <c r="A72" s="780"/>
      <c r="B72" s="1289" t="s">
        <v>493</v>
      </c>
      <c r="C72" s="1290"/>
      <c r="D72" s="666">
        <v>0</v>
      </c>
      <c r="E72" s="666"/>
      <c r="F72" s="666" t="s">
        <v>244</v>
      </c>
      <c r="G72" s="666"/>
      <c r="H72" s="666">
        <v>0</v>
      </c>
      <c r="I72" s="665">
        <f>H72-D72</f>
        <v>0</v>
      </c>
    </row>
    <row r="73" spans="1:10" ht="7.5" customHeight="1" x14ac:dyDescent="0.25">
      <c r="A73" s="780"/>
      <c r="B73" s="1289"/>
      <c r="C73" s="1290"/>
      <c r="D73" s="661"/>
      <c r="E73" s="661"/>
      <c r="F73" s="661" t="s">
        <v>244</v>
      </c>
      <c r="G73" s="661"/>
      <c r="H73" s="661"/>
      <c r="I73" s="665"/>
    </row>
    <row r="74" spans="1:10" x14ac:dyDescent="0.25">
      <c r="A74" s="1286" t="s">
        <v>494</v>
      </c>
      <c r="B74" s="1287"/>
      <c r="C74" s="1288"/>
      <c r="D74" s="663">
        <f t="shared" ref="D74:I74" si="17">+D43+D69+D71</f>
        <v>35746978.939999998</v>
      </c>
      <c r="E74" s="663">
        <f t="shared" si="17"/>
        <v>-4545343.8</v>
      </c>
      <c r="F74" s="663">
        <f t="shared" si="17"/>
        <v>31201635.140000001</v>
      </c>
      <c r="G74" s="663">
        <f t="shared" si="17"/>
        <v>29849617.02</v>
      </c>
      <c r="H74" s="663">
        <f t="shared" si="17"/>
        <v>29849617.02</v>
      </c>
      <c r="I74" s="743">
        <f t="shared" si="17"/>
        <v>-5897361.9200000009</v>
      </c>
    </row>
    <row r="75" spans="1:10" ht="6" customHeight="1" x14ac:dyDescent="0.25">
      <c r="A75" s="780"/>
      <c r="B75" s="1289"/>
      <c r="C75" s="1290"/>
      <c r="D75" s="661"/>
      <c r="E75" s="661"/>
      <c r="F75" s="661" t="s">
        <v>244</v>
      </c>
      <c r="G75" s="661"/>
      <c r="H75" s="661"/>
      <c r="I75" s="665"/>
    </row>
    <row r="76" spans="1:10" x14ac:dyDescent="0.25">
      <c r="A76" s="780"/>
      <c r="B76" s="1291" t="s">
        <v>495</v>
      </c>
      <c r="C76" s="1288"/>
      <c r="D76" s="665"/>
      <c r="E76" s="665"/>
      <c r="F76" s="665" t="s">
        <v>244</v>
      </c>
      <c r="G76" s="665"/>
      <c r="H76" s="665"/>
      <c r="I76" s="665"/>
    </row>
    <row r="77" spans="1:10" ht="21.75" customHeight="1" x14ac:dyDescent="0.25">
      <c r="A77" s="780"/>
      <c r="B77" s="1292" t="s">
        <v>496</v>
      </c>
      <c r="C77" s="1293"/>
      <c r="D77" s="666">
        <v>0</v>
      </c>
      <c r="E77" s="666">
        <v>0</v>
      </c>
      <c r="F77" s="666">
        <f t="shared" si="11"/>
        <v>0</v>
      </c>
      <c r="G77" s="666">
        <v>0</v>
      </c>
      <c r="H77" s="666">
        <v>0</v>
      </c>
      <c r="I77" s="665">
        <f t="shared" ref="I77:I78" si="18">H77-D77</f>
        <v>0</v>
      </c>
    </row>
    <row r="78" spans="1:10" ht="22.5" customHeight="1" x14ac:dyDescent="0.25">
      <c r="A78" s="780"/>
      <c r="B78" s="1292" t="s">
        <v>497</v>
      </c>
      <c r="C78" s="1293"/>
      <c r="D78" s="666">
        <v>0</v>
      </c>
      <c r="E78" s="666">
        <v>0</v>
      </c>
      <c r="F78" s="666">
        <f t="shared" si="11"/>
        <v>0</v>
      </c>
      <c r="G78" s="666">
        <v>0</v>
      </c>
      <c r="H78" s="666">
        <v>0</v>
      </c>
      <c r="I78" s="665">
        <f t="shared" si="18"/>
        <v>0</v>
      </c>
    </row>
    <row r="79" spans="1:10" x14ac:dyDescent="0.25">
      <c r="A79" s="780"/>
      <c r="B79" s="1291" t="s">
        <v>498</v>
      </c>
      <c r="C79" s="1288"/>
      <c r="D79" s="663">
        <f t="shared" ref="D79:I79" si="19">+D77+D78</f>
        <v>0</v>
      </c>
      <c r="E79" s="663">
        <f t="shared" si="19"/>
        <v>0</v>
      </c>
      <c r="F79" s="663">
        <f t="shared" si="19"/>
        <v>0</v>
      </c>
      <c r="G79" s="663">
        <f t="shared" si="19"/>
        <v>0</v>
      </c>
      <c r="H79" s="663">
        <f t="shared" si="19"/>
        <v>0</v>
      </c>
      <c r="I79" s="743">
        <f t="shared" si="19"/>
        <v>0</v>
      </c>
      <c r="J79" s="511" t="str">
        <f>IF(D74&lt;&gt;'CPCA-II-01'!C19,"ERROR!!!!! EL MONTO ESTIMADO NO COINCIDE CON LO REPORTADO EN EL FORMATO ETCA-II-01 EN EL TOTAL DE INGRESOS","")</f>
        <v/>
      </c>
    </row>
    <row r="80" spans="1:10" ht="15.75" thickBot="1" x14ac:dyDescent="0.3">
      <c r="A80" s="631"/>
      <c r="B80" s="1284"/>
      <c r="C80" s="1285"/>
      <c r="D80" s="662"/>
      <c r="E80" s="662"/>
      <c r="F80" s="662"/>
      <c r="G80" s="662"/>
      <c r="H80" s="662"/>
      <c r="I80" s="662"/>
      <c r="J80" s="511" t="str">
        <f>IF(E74&lt;&gt;'CPCA-II-01'!D19,"ERROR!!!!! EL MONTO NO COINCIDE CON LO REPORTADO EN EL FORMATO ETCA-II-01 EN EL TOTAL DE INGRESOS","")</f>
        <v/>
      </c>
    </row>
    <row r="81" spans="10:10" x14ac:dyDescent="0.25">
      <c r="J81" s="511" t="str">
        <f>IF(F74&lt;&gt;'CPCA-II-01'!E19,"ERROR!!!!! EL MONTO NO COINCIDE CON LO REPORTADO EN EL FORMATO ETCA-II-01 EN EL TOTAL DE INGRESOS","")</f>
        <v/>
      </c>
    </row>
    <row r="82" spans="10:10" x14ac:dyDescent="0.25">
      <c r="J82" s="511" t="str">
        <f>IF(G74&lt;&gt;'CPCA-II-01'!F19,"ERROR!!!!! EL MONTO NO COINCIDE CON LO REPORTADO EN EL FORMATO ETCA-II-01 EN EL TOTAL DE INGRESOS","")</f>
        <v/>
      </c>
    </row>
    <row r="83" spans="10:10" x14ac:dyDescent="0.25">
      <c r="J83" s="511" t="str">
        <f>IF(H74&lt;&gt;'CPCA-II-01'!G19,"ERROR!!!!! EL MONTO NO COINCIDE CON LO REPORTADO EN EL FORMATO ETCA-II-01 EN EL TOTAL DE INGRESOS","")</f>
        <v/>
      </c>
    </row>
    <row r="84" spans="10:10" x14ac:dyDescent="0.25">
      <c r="J84" s="511" t="str">
        <f>IF(I74&lt;&gt;'CPCA-II-01'!H19,"ERROR!!!!! EL MONTO NO COINCIDE CON LO REPORTADO EN EL FORMATO ETCA-II-01 EN EL TOTAL DE INGRESOS","")</f>
        <v/>
      </c>
    </row>
    <row r="85" spans="10:10" x14ac:dyDescent="0.25">
      <c r="J85" s="511" t="str">
        <f>IF(D74&lt;&gt;'CPCA-II-01'!C44,"ERROR!!!!! EL MONTO NO COINCIDE CON LO REPORTADO EN EL FORMATO ETCA-II-01 EN EL TOTAL DE INGRESOS","")</f>
        <v/>
      </c>
    </row>
    <row r="86" spans="10:10" x14ac:dyDescent="0.25">
      <c r="J86" s="511" t="str">
        <f>IF(E74&lt;&gt;'CPCA-II-01'!D44,"ERROR!!!!! EL MONTO NO COINCIDE CON LO REPORTADO EN EL FORMATO ETCA-II-01 EN EL TOTAL DE INGRESOS","")</f>
        <v/>
      </c>
    </row>
    <row r="87" spans="10:10" x14ac:dyDescent="0.25">
      <c r="J87" s="511" t="str">
        <f>IF(F74&lt;&gt;'CPCA-II-01'!E44,"ERROR!!!!! EL MONTO NO COINCIDE CON LO REPORTADO EN EL FORMATO ETCA-II-01 EN EL TOTAL DE INGRESOS","")</f>
        <v/>
      </c>
    </row>
    <row r="88" spans="10:10" x14ac:dyDescent="0.25">
      <c r="J88" s="511" t="str">
        <f>IF(G74&lt;&gt;'CPCA-II-01'!F44,"ERROR!!!!! EL MONTO NO COINCIDE CON LO REPORTADO EN EL FORMATO ETCA-II-01 EN EL TOTAL DE INGRESOS","")</f>
        <v/>
      </c>
    </row>
    <row r="89" spans="10:10" x14ac:dyDescent="0.25">
      <c r="J89" s="511" t="str">
        <f>IF(H74&lt;&gt;'CPCA-II-01'!G44,"ERROR!!!!! EL MONTO NO COINCIDE CON LO REPORTADO EN EL FORMATO ETCA-II-01 EN EL TOTAL DE INGRESOS","")</f>
        <v/>
      </c>
    </row>
    <row r="90" spans="10:10" x14ac:dyDescent="0.25">
      <c r="J90" s="511" t="str">
        <f>IF(I74&lt;&gt;'CPCA-II-01'!H44,"ERROR!!!!! EL MONTO NO COINCIDE CON LO REPORTADO EN EL FORMATO ETCA-II-01 EN EL TOTAL DE INGRESOS","")</f>
        <v/>
      </c>
    </row>
  </sheetData>
  <sheetProtection password="C115" sheet="1" scenarios="1" formatColumns="0" formatRows="0" insertHyperlinks="0"/>
  <mergeCells count="62">
    <mergeCell ref="A4:I4"/>
    <mergeCell ref="A3:I3"/>
    <mergeCell ref="A2:I2"/>
    <mergeCell ref="A1:I1"/>
    <mergeCell ref="A5:C5"/>
    <mergeCell ref="D5:H5"/>
    <mergeCell ref="I5:I7"/>
    <mergeCell ref="A6:C6"/>
    <mergeCell ref="A7:C7"/>
    <mergeCell ref="D6:D7"/>
    <mergeCell ref="E6:E7"/>
    <mergeCell ref="F6:F7"/>
    <mergeCell ref="G6:G7"/>
    <mergeCell ref="H6:H7"/>
    <mergeCell ref="A8:C8"/>
    <mergeCell ref="B16:C16"/>
    <mergeCell ref="A17:A18"/>
    <mergeCell ref="B17:C17"/>
    <mergeCell ref="B18:C18"/>
    <mergeCell ref="B15:C15"/>
    <mergeCell ref="B14:C14"/>
    <mergeCell ref="A9:C9"/>
    <mergeCell ref="B10:C10"/>
    <mergeCell ref="B11:C11"/>
    <mergeCell ref="B12:C12"/>
    <mergeCell ref="B13:C13"/>
    <mergeCell ref="G43:G45"/>
    <mergeCell ref="H43:H45"/>
    <mergeCell ref="I43:I45"/>
    <mergeCell ref="B30:C30"/>
    <mergeCell ref="B36:C36"/>
    <mergeCell ref="G17:G18"/>
    <mergeCell ref="H17:H18"/>
    <mergeCell ref="I17:I18"/>
    <mergeCell ref="D17:D18"/>
    <mergeCell ref="E17:E18"/>
    <mergeCell ref="A46:C46"/>
    <mergeCell ref="B37:C37"/>
    <mergeCell ref="B39:C39"/>
    <mergeCell ref="D43:D45"/>
    <mergeCell ref="F17:F18"/>
    <mergeCell ref="E43:E45"/>
    <mergeCell ref="F43:F45"/>
    <mergeCell ref="B73:C73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A71:C71"/>
    <mergeCell ref="B72:C72"/>
    <mergeCell ref="B80:C80"/>
    <mergeCell ref="A74:C74"/>
    <mergeCell ref="B75:C75"/>
    <mergeCell ref="B76:C76"/>
    <mergeCell ref="B77:C77"/>
    <mergeCell ref="B78:C78"/>
    <mergeCell ref="B79:C79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tabColor rgb="FFFFFF00"/>
    <pageSetUpPr fitToPage="1"/>
  </sheetPr>
  <dimension ref="A1:E26"/>
  <sheetViews>
    <sheetView view="pageBreakPreview" zoomScale="120" zoomScaleNormal="100" zoomScaleSheetLayoutView="120" workbookViewId="0">
      <selection activeCell="C14" sqref="C14"/>
    </sheetView>
  </sheetViews>
  <sheetFormatPr baseColWidth="10" defaultColWidth="11.28515625" defaultRowHeight="16.5" x14ac:dyDescent="0.25"/>
  <cols>
    <col min="1" max="1" width="1.28515625" style="121" customWidth="1"/>
    <col min="2" max="2" width="43.85546875" style="121" customWidth="1"/>
    <col min="3" max="4" width="25.7109375" style="121" customWidth="1"/>
    <col min="5" max="5" width="62" style="235" customWidth="1"/>
    <col min="6" max="16384" width="11.28515625" style="121"/>
  </cols>
  <sheetData>
    <row r="1" spans="1:5" x14ac:dyDescent="0.25">
      <c r="A1" s="1197" t="str">
        <f>'CPCA-I-01'!A1:G1</f>
        <v>Universidad Tecnológica de Guaymas</v>
      </c>
      <c r="B1" s="1197"/>
      <c r="C1" s="1197"/>
      <c r="D1" s="1197"/>
    </row>
    <row r="2" spans="1:5" s="163" customFormat="1" ht="15.75" x14ac:dyDescent="0.25">
      <c r="A2" s="1197" t="s">
        <v>499</v>
      </c>
      <c r="B2" s="1197"/>
      <c r="C2" s="1197"/>
      <c r="D2" s="1197"/>
      <c r="E2" s="416"/>
    </row>
    <row r="3" spans="1:5" s="163" customFormat="1" x14ac:dyDescent="0.25">
      <c r="A3" s="1198" t="str">
        <f>'CPCA-I-01'!A3:G3</f>
        <v>Al 31 de diciembre de 2020</v>
      </c>
      <c r="B3" s="1198"/>
      <c r="C3" s="1198"/>
      <c r="D3" s="1198"/>
      <c r="E3" s="415"/>
    </row>
    <row r="4" spans="1:5" s="165" customFormat="1" ht="17.25" thickBot="1" x14ac:dyDescent="0.3">
      <c r="A4" s="164"/>
      <c r="B4" s="1199" t="s">
        <v>1029</v>
      </c>
      <c r="C4" s="1199"/>
      <c r="D4" s="240"/>
      <c r="E4" s="417"/>
    </row>
    <row r="5" spans="1:5" s="166" customFormat="1" ht="27" customHeight="1" thickBot="1" x14ac:dyDescent="0.3">
      <c r="A5" s="1325" t="s">
        <v>934</v>
      </c>
      <c r="B5" s="1326"/>
      <c r="C5" s="249"/>
      <c r="D5" s="250">
        <f>'CPCA-II-01'!F19</f>
        <v>29849617.02</v>
      </c>
      <c r="E5" s="418" t="str">
        <f>IF(D5&lt;&gt;'CPCA-II-01'!F44,"ERROR!!!!! EL MONTO NO COINCIDE CON LO REPORTADO EN EL FORMATO ETCA-II-01 EN EL TOTAL DEVENGADO DEL ANALÍTICO DE INGRESOS","")</f>
        <v/>
      </c>
    </row>
    <row r="6" spans="1:5" s="243" customFormat="1" ht="9.75" customHeight="1" x14ac:dyDescent="0.25">
      <c r="A6" s="261"/>
      <c r="B6" s="241"/>
      <c r="C6" s="242"/>
      <c r="D6" s="263"/>
      <c r="E6" s="419"/>
    </row>
    <row r="7" spans="1:5" s="243" customFormat="1" ht="17.25" customHeight="1" thickBot="1" x14ac:dyDescent="0.3">
      <c r="A7" s="262"/>
      <c r="B7" s="244"/>
      <c r="C7" s="245"/>
      <c r="D7" s="264"/>
      <c r="E7" s="418"/>
    </row>
    <row r="8" spans="1:5" ht="20.100000000000001" customHeight="1" thickBot="1" x14ac:dyDescent="0.3">
      <c r="A8" s="251" t="s">
        <v>935</v>
      </c>
      <c r="B8" s="252"/>
      <c r="C8" s="253"/>
      <c r="D8" s="254">
        <f>SUM(C9:C14)</f>
        <v>27.66</v>
      </c>
      <c r="E8" s="418"/>
    </row>
    <row r="9" spans="1:5" ht="20.100000000000001" customHeight="1" x14ac:dyDescent="0.2">
      <c r="A9" s="167"/>
      <c r="B9" s="270" t="s">
        <v>932</v>
      </c>
      <c r="C9" s="255"/>
      <c r="D9" s="420"/>
      <c r="E9" s="437" t="str">
        <f>IF(C9&lt;&gt;'CPCA-I-03'!C20,"ERROR!!!, NO COINCIDEN LOS MONTOS CON LO REPORTADO EN EL FORMATO ETCA-I-03","")</f>
        <v/>
      </c>
    </row>
    <row r="10" spans="1:5" ht="20.100000000000001" customHeight="1" x14ac:dyDescent="0.2">
      <c r="A10" s="167"/>
      <c r="B10" s="271" t="s">
        <v>205</v>
      </c>
      <c r="C10" s="255"/>
      <c r="D10" s="420"/>
      <c r="E10" s="437"/>
    </row>
    <row r="11" spans="1:5" ht="33" customHeight="1" x14ac:dyDescent="0.2">
      <c r="A11" s="167"/>
      <c r="B11" s="271" t="s">
        <v>206</v>
      </c>
      <c r="C11" s="255"/>
      <c r="D11" s="420"/>
      <c r="E11" s="437" t="str">
        <f>IF(C11&lt;&gt;'CPCA-I-03'!C21,"ERROR!!!, NO COINCIDEN LOS MONTOS CON LO REPORTADO EN EL FORMATO ETCA-I-03","")</f>
        <v/>
      </c>
    </row>
    <row r="12" spans="1:5" ht="20.100000000000001" customHeight="1" x14ac:dyDescent="0.2">
      <c r="A12" s="168"/>
      <c r="B12" s="271" t="s">
        <v>207</v>
      </c>
      <c r="C12" s="255"/>
      <c r="D12" s="420"/>
      <c r="E12" s="437" t="str">
        <f>IF(C12&lt;&gt;'CPCA-I-03'!C22,"ERROR!!!, NO COINCIDEN LOS MONTOS CON LO REPORTADO EN EL FORMATO ETCA-I-03","")</f>
        <v/>
      </c>
    </row>
    <row r="13" spans="1:5" ht="20.100000000000001" customHeight="1" x14ac:dyDescent="0.2">
      <c r="A13" s="168"/>
      <c r="B13" s="271" t="s">
        <v>208</v>
      </c>
      <c r="C13" s="255"/>
      <c r="D13" s="420"/>
      <c r="E13" s="437"/>
    </row>
    <row r="14" spans="1:5" ht="24.75" customHeight="1" thickBot="1" x14ac:dyDescent="0.3">
      <c r="A14" s="246" t="s">
        <v>969</v>
      </c>
      <c r="B14" s="274"/>
      <c r="C14" s="1119">
        <v>27.66</v>
      </c>
      <c r="D14" s="421"/>
      <c r="E14" s="418"/>
    </row>
    <row r="15" spans="1:5" ht="7.5" customHeight="1" x14ac:dyDescent="0.25">
      <c r="A15" s="275"/>
      <c r="B15" s="265"/>
      <c r="C15" s="266"/>
      <c r="D15" s="267"/>
      <c r="E15" s="418"/>
    </row>
    <row r="16" spans="1:5" ht="20.100000000000001" customHeight="1" thickBot="1" x14ac:dyDescent="0.3">
      <c r="A16" s="276"/>
      <c r="B16" s="268"/>
      <c r="C16" s="269"/>
      <c r="D16" s="247"/>
      <c r="E16" s="418"/>
    </row>
    <row r="17" spans="1:5" ht="20.100000000000001" customHeight="1" thickBot="1" x14ac:dyDescent="0.3">
      <c r="A17" s="251" t="s">
        <v>936</v>
      </c>
      <c r="B17" s="252"/>
      <c r="C17" s="253"/>
      <c r="D17" s="254">
        <f>SUM(C18:C21)</f>
        <v>0</v>
      </c>
      <c r="E17" s="418"/>
    </row>
    <row r="18" spans="1:5" ht="20.100000000000001" customHeight="1" x14ac:dyDescent="0.25">
      <c r="A18" s="168"/>
      <c r="B18" s="270" t="s">
        <v>933</v>
      </c>
      <c r="C18" s="256"/>
      <c r="D18" s="420"/>
      <c r="E18" s="418"/>
    </row>
    <row r="19" spans="1:5" ht="20.100000000000001" customHeight="1" x14ac:dyDescent="0.25">
      <c r="A19" s="168"/>
      <c r="B19" s="271" t="s">
        <v>422</v>
      </c>
      <c r="C19" s="256"/>
      <c r="D19" s="420"/>
      <c r="E19" s="418"/>
    </row>
    <row r="20" spans="1:5" ht="20.100000000000001" customHeight="1" x14ac:dyDescent="0.25">
      <c r="A20" s="248" t="s">
        <v>970</v>
      </c>
      <c r="B20" s="272"/>
      <c r="C20" s="256"/>
      <c r="D20" s="420"/>
      <c r="E20" s="418"/>
    </row>
    <row r="21" spans="1:5" ht="20.100000000000001" customHeight="1" thickBot="1" x14ac:dyDescent="0.3">
      <c r="A21" s="168"/>
      <c r="B21" s="273"/>
      <c r="C21" s="257"/>
      <c r="D21" s="420"/>
      <c r="E21" s="418"/>
    </row>
    <row r="22" spans="1:5" ht="26.25" customHeight="1" thickBot="1" x14ac:dyDescent="0.3">
      <c r="A22" s="258" t="s">
        <v>937</v>
      </c>
      <c r="B22" s="259"/>
      <c r="C22" s="260"/>
      <c r="D22" s="250">
        <f>D5+D8-D17</f>
        <v>29849644.68</v>
      </c>
      <c r="E22" s="418" t="str">
        <f>IF(D22&lt;&gt;'CPCA-I-03'!C24,"ERROR!!!!! EL MONTO NO COINCIDE CON LO REPORTADO EN EL FORMATO ETCA-I-03 EN EL TOTAL DE INGRESOS Y OTROS BENEFICIOS","")</f>
        <v/>
      </c>
    </row>
    <row r="25" spans="1:5" s="887" customFormat="1" ht="13.5" x14ac:dyDescent="0.25">
      <c r="B25" s="894" t="s">
        <v>977</v>
      </c>
      <c r="C25" s="894"/>
      <c r="D25" s="894"/>
      <c r="E25" s="888"/>
    </row>
    <row r="26" spans="1:5" s="887" customFormat="1" ht="13.5" x14ac:dyDescent="0.25">
      <c r="B26" s="894" t="s">
        <v>978</v>
      </c>
      <c r="C26" s="894"/>
      <c r="D26" s="894"/>
      <c r="E26" s="888"/>
    </row>
  </sheetData>
  <sheetProtection password="C195" sheet="1" scenarios="1" insertHyperlinks="0"/>
  <mergeCells count="5">
    <mergeCell ref="A5:B5"/>
    <mergeCell ref="A1:D1"/>
    <mergeCell ref="A2:D2"/>
    <mergeCell ref="A3:D3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view="pageBreakPreview" zoomScale="98" zoomScaleNormal="100" zoomScaleSheetLayoutView="98" workbookViewId="0">
      <selection activeCell="H28" sqref="H28"/>
    </sheetView>
  </sheetViews>
  <sheetFormatPr baseColWidth="10" defaultRowHeight="15" x14ac:dyDescent="0.25"/>
  <cols>
    <col min="1" max="1" width="49.85546875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1197" t="str">
        <f>'CPCA-I-01'!A1:G1</f>
        <v>Universidad Tecnológica de Guaymas</v>
      </c>
      <c r="B1" s="1197"/>
      <c r="C1" s="1197"/>
      <c r="D1" s="1197"/>
      <c r="E1" s="1197"/>
      <c r="F1" s="1197"/>
      <c r="G1" s="1197"/>
    </row>
    <row r="2" spans="1:7" ht="15.75" x14ac:dyDescent="0.25">
      <c r="A2" s="1197" t="s">
        <v>500</v>
      </c>
      <c r="B2" s="1197"/>
      <c r="C2" s="1197"/>
      <c r="D2" s="1197"/>
      <c r="E2" s="1197"/>
      <c r="F2" s="1197"/>
      <c r="G2" s="1197"/>
    </row>
    <row r="3" spans="1:7" ht="15.75" x14ac:dyDescent="0.25">
      <c r="A3" s="1197" t="s">
        <v>501</v>
      </c>
      <c r="B3" s="1197"/>
      <c r="C3" s="1197"/>
      <c r="D3" s="1197"/>
      <c r="E3" s="1197"/>
      <c r="F3" s="1197"/>
      <c r="G3" s="1197"/>
    </row>
    <row r="4" spans="1:7" ht="16.5" x14ac:dyDescent="0.25">
      <c r="A4" s="1198" t="str">
        <f>'CPCA-I-03'!A3:D3</f>
        <v>Del 01 de enero al 31 de diciembre de 2020</v>
      </c>
      <c r="B4" s="1198"/>
      <c r="C4" s="1198"/>
      <c r="D4" s="1198"/>
      <c r="E4" s="1198"/>
      <c r="F4" s="1198"/>
      <c r="G4" s="1198"/>
    </row>
    <row r="5" spans="1:7" ht="17.25" thickBot="1" x14ac:dyDescent="0.3">
      <c r="A5" s="1329" t="s">
        <v>1030</v>
      </c>
      <c r="B5" s="1329"/>
      <c r="C5" s="1329"/>
      <c r="D5" s="1329"/>
      <c r="E5" s="1329"/>
      <c r="F5" s="240"/>
      <c r="G5" s="165"/>
    </row>
    <row r="6" spans="1:7" ht="38.25" x14ac:dyDescent="0.25">
      <c r="A6" s="1327" t="s">
        <v>502</v>
      </c>
      <c r="B6" s="202" t="s">
        <v>503</v>
      </c>
      <c r="C6" s="202" t="s">
        <v>433</v>
      </c>
      <c r="D6" s="464" t="s">
        <v>504</v>
      </c>
      <c r="E6" s="203" t="s">
        <v>505</v>
      </c>
      <c r="F6" s="203" t="s">
        <v>506</v>
      </c>
      <c r="G6" s="465" t="s">
        <v>507</v>
      </c>
    </row>
    <row r="7" spans="1:7" ht="15.75" thickBot="1" x14ac:dyDescent="0.3">
      <c r="A7" s="1328"/>
      <c r="B7" s="206" t="s">
        <v>413</v>
      </c>
      <c r="C7" s="206" t="s">
        <v>414</v>
      </c>
      <c r="D7" s="466" t="s">
        <v>508</v>
      </c>
      <c r="E7" s="207" t="s">
        <v>416</v>
      </c>
      <c r="F7" s="207" t="s">
        <v>417</v>
      </c>
      <c r="G7" s="467" t="s">
        <v>509</v>
      </c>
    </row>
    <row r="8" spans="1:7" x14ac:dyDescent="0.25">
      <c r="A8" s="468" t="s">
        <v>212</v>
      </c>
      <c r="B8" s="473">
        <f>SUM(B9:B15)</f>
        <v>23069601.730000004</v>
      </c>
      <c r="C8" s="473">
        <f>SUM(C9:C15)</f>
        <v>-2629247.21</v>
      </c>
      <c r="D8" s="473">
        <f>B8+C8</f>
        <v>20440354.520000003</v>
      </c>
      <c r="E8" s="473">
        <f>SUM(E9:E15)</f>
        <v>19030203.040000003</v>
      </c>
      <c r="F8" s="473">
        <f>SUM(F9:F15)</f>
        <v>19027633.290000003</v>
      </c>
      <c r="G8" s="474">
        <f>D8-E8</f>
        <v>1410151.4800000004</v>
      </c>
    </row>
    <row r="9" spans="1:7" x14ac:dyDescent="0.25">
      <c r="A9" s="469" t="s">
        <v>510</v>
      </c>
      <c r="B9" s="1120">
        <v>16815066.120000001</v>
      </c>
      <c r="C9" s="1120">
        <v>-1695398.61</v>
      </c>
      <c r="D9" s="473">
        <f t="shared" ref="D9:D71" si="0">B9+C9</f>
        <v>15119667.510000002</v>
      </c>
      <c r="E9" s="1121">
        <v>14810254.470000001</v>
      </c>
      <c r="F9" s="1121">
        <v>14810254.470000001</v>
      </c>
      <c r="G9" s="474">
        <f t="shared" ref="G9:G72" si="1">D9-E9</f>
        <v>309413.04000000097</v>
      </c>
    </row>
    <row r="10" spans="1:7" x14ac:dyDescent="0.25">
      <c r="A10" s="469" t="s">
        <v>511</v>
      </c>
      <c r="B10" s="1120">
        <v>0</v>
      </c>
      <c r="C10" s="1120">
        <v>0</v>
      </c>
      <c r="D10" s="473">
        <f t="shared" si="0"/>
        <v>0</v>
      </c>
      <c r="E10" s="1121">
        <v>0</v>
      </c>
      <c r="F10" s="1121">
        <v>0</v>
      </c>
      <c r="G10" s="474">
        <f t="shared" si="1"/>
        <v>0</v>
      </c>
    </row>
    <row r="11" spans="1:7" x14ac:dyDescent="0.25">
      <c r="A11" s="469" t="s">
        <v>512</v>
      </c>
      <c r="B11" s="1120">
        <v>2945093.89</v>
      </c>
      <c r="C11" s="1120">
        <v>-676424.42</v>
      </c>
      <c r="D11" s="473">
        <f t="shared" si="0"/>
        <v>2268669.4700000002</v>
      </c>
      <c r="E11" s="1121">
        <v>2268666.4700000002</v>
      </c>
      <c r="F11" s="1121">
        <v>2268666.4700000002</v>
      </c>
      <c r="G11" s="474">
        <f t="shared" si="1"/>
        <v>3</v>
      </c>
    </row>
    <row r="12" spans="1:7" x14ac:dyDescent="0.25">
      <c r="A12" s="469" t="s">
        <v>513</v>
      </c>
      <c r="B12" s="1120">
        <v>1136372.19</v>
      </c>
      <c r="C12" s="1120">
        <v>1516531.21</v>
      </c>
      <c r="D12" s="473">
        <f t="shared" si="0"/>
        <v>2652903.4</v>
      </c>
      <c r="E12" s="1121">
        <v>1555071.82</v>
      </c>
      <c r="F12" s="1121">
        <v>1552502.07</v>
      </c>
      <c r="G12" s="474">
        <f t="shared" si="1"/>
        <v>1097831.5799999998</v>
      </c>
    </row>
    <row r="13" spans="1:7" x14ac:dyDescent="0.25">
      <c r="A13" s="469" t="s">
        <v>514</v>
      </c>
      <c r="B13" s="1120">
        <v>2173069.5299999998</v>
      </c>
      <c r="C13" s="1120">
        <v>-1773955.39</v>
      </c>
      <c r="D13" s="473">
        <f t="shared" si="0"/>
        <v>399114.1399999999</v>
      </c>
      <c r="E13" s="1121">
        <v>396210.28</v>
      </c>
      <c r="F13" s="1121">
        <v>396210.28</v>
      </c>
      <c r="G13" s="474">
        <f t="shared" si="1"/>
        <v>2903.8599999998696</v>
      </c>
    </row>
    <row r="14" spans="1:7" x14ac:dyDescent="0.25">
      <c r="A14" s="469" t="s">
        <v>515</v>
      </c>
      <c r="B14" s="1120">
        <v>0</v>
      </c>
      <c r="C14" s="1120">
        <v>0</v>
      </c>
      <c r="D14" s="473">
        <f t="shared" si="0"/>
        <v>0</v>
      </c>
      <c r="E14" s="1121">
        <v>0</v>
      </c>
      <c r="F14" s="1121">
        <v>0</v>
      </c>
      <c r="G14" s="474">
        <f t="shared" si="1"/>
        <v>0</v>
      </c>
    </row>
    <row r="15" spans="1:7" x14ac:dyDescent="0.25">
      <c r="A15" s="469" t="s">
        <v>516</v>
      </c>
      <c r="B15" s="1120">
        <v>0</v>
      </c>
      <c r="C15" s="1120">
        <v>0</v>
      </c>
      <c r="D15" s="473">
        <f t="shared" si="0"/>
        <v>0</v>
      </c>
      <c r="E15" s="1121">
        <v>0</v>
      </c>
      <c r="F15" s="1121">
        <v>0</v>
      </c>
      <c r="G15" s="474">
        <f t="shared" si="1"/>
        <v>0</v>
      </c>
    </row>
    <row r="16" spans="1:7" x14ac:dyDescent="0.25">
      <c r="A16" s="470" t="s">
        <v>213</v>
      </c>
      <c r="B16" s="473">
        <f>SUM(B17:B25)</f>
        <v>2495534.6700000004</v>
      </c>
      <c r="C16" s="473">
        <f>SUM(C17:C25)</f>
        <v>-233874.18000000002</v>
      </c>
      <c r="D16" s="473">
        <f>B16+C16</f>
        <v>2261660.4900000002</v>
      </c>
      <c r="E16" s="473">
        <f>SUM(E17:E25)</f>
        <v>1303853.3499999999</v>
      </c>
      <c r="F16" s="473">
        <f>SUM(F17:F25)</f>
        <v>1303677.96</v>
      </c>
      <c r="G16" s="474">
        <f t="shared" si="1"/>
        <v>957807.14000000036</v>
      </c>
    </row>
    <row r="17" spans="1:7" ht="25.5" x14ac:dyDescent="0.25">
      <c r="A17" s="469" t="s">
        <v>517</v>
      </c>
      <c r="B17" s="1122">
        <v>515576.12</v>
      </c>
      <c r="C17" s="1122">
        <v>399332.76</v>
      </c>
      <c r="D17" s="473">
        <f t="shared" si="0"/>
        <v>914908.88</v>
      </c>
      <c r="E17" s="1123">
        <v>875338.95</v>
      </c>
      <c r="F17" s="1123">
        <v>875163.56</v>
      </c>
      <c r="G17" s="474">
        <f t="shared" si="1"/>
        <v>39569.930000000051</v>
      </c>
    </row>
    <row r="18" spans="1:7" x14ac:dyDescent="0.25">
      <c r="A18" s="469" t="s">
        <v>518</v>
      </c>
      <c r="B18" s="1122">
        <v>129534.07</v>
      </c>
      <c r="C18" s="1122">
        <v>70458.14</v>
      </c>
      <c r="D18" s="473">
        <f t="shared" si="0"/>
        <v>199992.21000000002</v>
      </c>
      <c r="E18" s="1123">
        <v>182770</v>
      </c>
      <c r="F18" s="1123">
        <v>182770</v>
      </c>
      <c r="G18" s="474">
        <f t="shared" si="1"/>
        <v>17222.210000000021</v>
      </c>
    </row>
    <row r="19" spans="1:7" x14ac:dyDescent="0.25">
      <c r="A19" s="469" t="s">
        <v>519</v>
      </c>
      <c r="B19" s="1122">
        <v>47136.28</v>
      </c>
      <c r="C19" s="1122">
        <v>0</v>
      </c>
      <c r="D19" s="473">
        <f t="shared" si="0"/>
        <v>47136.28</v>
      </c>
      <c r="E19" s="1123">
        <v>0</v>
      </c>
      <c r="F19" s="1123">
        <v>0</v>
      </c>
      <c r="G19" s="474">
        <f t="shared" si="1"/>
        <v>47136.28</v>
      </c>
    </row>
    <row r="20" spans="1:7" x14ac:dyDescent="0.25">
      <c r="A20" s="469" t="s">
        <v>520</v>
      </c>
      <c r="B20" s="1122">
        <v>107873.76</v>
      </c>
      <c r="C20" s="1122">
        <v>-78069.91</v>
      </c>
      <c r="D20" s="473">
        <f t="shared" si="0"/>
        <v>29803.849999999991</v>
      </c>
      <c r="E20" s="1123">
        <v>5182.88</v>
      </c>
      <c r="F20" s="1123">
        <v>5182.88</v>
      </c>
      <c r="G20" s="474">
        <f t="shared" si="1"/>
        <v>24620.96999999999</v>
      </c>
    </row>
    <row r="21" spans="1:7" x14ac:dyDescent="0.25">
      <c r="A21" s="469" t="s">
        <v>521</v>
      </c>
      <c r="B21" s="1122">
        <v>126482.36</v>
      </c>
      <c r="C21" s="1122">
        <v>-2100.0100000000002</v>
      </c>
      <c r="D21" s="473">
        <f t="shared" si="0"/>
        <v>124382.35</v>
      </c>
      <c r="E21" s="1123">
        <v>8799.99</v>
      </c>
      <c r="F21" s="1123">
        <v>8799.99</v>
      </c>
      <c r="G21" s="474">
        <f t="shared" si="1"/>
        <v>115582.36</v>
      </c>
    </row>
    <row r="22" spans="1:7" x14ac:dyDescent="0.25">
      <c r="A22" s="469" t="s">
        <v>522</v>
      </c>
      <c r="B22" s="1122">
        <v>1411865.47</v>
      </c>
      <c r="C22" s="1122">
        <v>-621650.15</v>
      </c>
      <c r="D22" s="473">
        <f t="shared" si="0"/>
        <v>790215.32</v>
      </c>
      <c r="E22" s="1123">
        <v>207468.74</v>
      </c>
      <c r="F22" s="1123">
        <v>207468.74</v>
      </c>
      <c r="G22" s="474">
        <f t="shared" si="1"/>
        <v>582746.57999999996</v>
      </c>
    </row>
    <row r="23" spans="1:7" x14ac:dyDescent="0.25">
      <c r="A23" s="469" t="s">
        <v>523</v>
      </c>
      <c r="B23" s="1122">
        <v>86925.41</v>
      </c>
      <c r="C23" s="1122">
        <v>-15779.18</v>
      </c>
      <c r="D23" s="473">
        <f t="shared" si="0"/>
        <v>71146.23000000001</v>
      </c>
      <c r="E23" s="1123">
        <v>1680</v>
      </c>
      <c r="F23" s="1123">
        <v>1680</v>
      </c>
      <c r="G23" s="474">
        <f t="shared" si="1"/>
        <v>69466.23000000001</v>
      </c>
    </row>
    <row r="24" spans="1:7" x14ac:dyDescent="0.25">
      <c r="A24" s="469" t="s">
        <v>524</v>
      </c>
      <c r="B24" s="1122">
        <v>0</v>
      </c>
      <c r="C24" s="1122">
        <v>0</v>
      </c>
      <c r="D24" s="473">
        <f t="shared" si="0"/>
        <v>0</v>
      </c>
      <c r="E24" s="1123">
        <v>0</v>
      </c>
      <c r="F24" s="1123">
        <v>0</v>
      </c>
      <c r="G24" s="474">
        <f t="shared" si="1"/>
        <v>0</v>
      </c>
    </row>
    <row r="25" spans="1:7" x14ac:dyDescent="0.25">
      <c r="A25" s="469" t="s">
        <v>525</v>
      </c>
      <c r="B25" s="1122">
        <v>70141.2</v>
      </c>
      <c r="C25" s="1122">
        <v>13934.17</v>
      </c>
      <c r="D25" s="473">
        <f t="shared" si="0"/>
        <v>84075.37</v>
      </c>
      <c r="E25" s="1123">
        <v>22612.79</v>
      </c>
      <c r="F25" s="1123">
        <v>22612.79</v>
      </c>
      <c r="G25" s="474">
        <f t="shared" si="1"/>
        <v>61462.579999999994</v>
      </c>
    </row>
    <row r="26" spans="1:7" x14ac:dyDescent="0.25">
      <c r="A26" s="470" t="s">
        <v>214</v>
      </c>
      <c r="B26" s="473">
        <f>SUM(B27:B35)</f>
        <v>5868573.7199999997</v>
      </c>
      <c r="C26" s="473">
        <f>SUM(C27:C35)</f>
        <v>-468942.38000000006</v>
      </c>
      <c r="D26" s="473">
        <f>B26+C26</f>
        <v>5399631.3399999999</v>
      </c>
      <c r="E26" s="473">
        <f>SUM(E27:E35)</f>
        <v>5399480.6799999997</v>
      </c>
      <c r="F26" s="473">
        <f>SUM(F27:F35)</f>
        <v>4925672.2299999995</v>
      </c>
      <c r="G26" s="474">
        <f t="shared" si="1"/>
        <v>150.66000000014901</v>
      </c>
    </row>
    <row r="27" spans="1:7" x14ac:dyDescent="0.25">
      <c r="A27" s="469" t="s">
        <v>526</v>
      </c>
      <c r="B27" s="1124">
        <v>776681.82</v>
      </c>
      <c r="C27" s="1124">
        <v>-699351.82</v>
      </c>
      <c r="D27" s="473">
        <f t="shared" si="0"/>
        <v>77330</v>
      </c>
      <c r="E27" s="1126">
        <v>77330</v>
      </c>
      <c r="F27" s="1126">
        <v>77330</v>
      </c>
      <c r="G27" s="474">
        <f t="shared" si="1"/>
        <v>0</v>
      </c>
    </row>
    <row r="28" spans="1:7" x14ac:dyDescent="0.25">
      <c r="A28" s="469" t="s">
        <v>527</v>
      </c>
      <c r="B28" s="1124">
        <v>295026.06</v>
      </c>
      <c r="C28" s="1124">
        <v>109385.71</v>
      </c>
      <c r="D28" s="473">
        <f t="shared" si="0"/>
        <v>404411.77</v>
      </c>
      <c r="E28" s="1126">
        <v>404411.77</v>
      </c>
      <c r="F28" s="1126">
        <v>378891.77</v>
      </c>
      <c r="G28" s="474">
        <f t="shared" si="1"/>
        <v>0</v>
      </c>
    </row>
    <row r="29" spans="1:7" x14ac:dyDescent="0.25">
      <c r="A29" s="469" t="s">
        <v>528</v>
      </c>
      <c r="B29" s="1124">
        <v>2215056.17</v>
      </c>
      <c r="C29" s="1124">
        <v>-1042981.2</v>
      </c>
      <c r="D29" s="473">
        <f t="shared" si="0"/>
        <v>1172074.97</v>
      </c>
      <c r="E29" s="1126">
        <v>1172074.31</v>
      </c>
      <c r="F29" s="1126">
        <v>1172074.31</v>
      </c>
      <c r="G29" s="474">
        <f t="shared" si="1"/>
        <v>0.65999999991618097</v>
      </c>
    </row>
    <row r="30" spans="1:7" x14ac:dyDescent="0.25">
      <c r="A30" s="469" t="s">
        <v>529</v>
      </c>
      <c r="B30" s="1124">
        <v>208622.53</v>
      </c>
      <c r="C30" s="1124">
        <v>63854.42</v>
      </c>
      <c r="D30" s="473">
        <f t="shared" si="0"/>
        <v>272476.95</v>
      </c>
      <c r="E30" s="1126">
        <v>272476.95</v>
      </c>
      <c r="F30" s="1126">
        <v>272476.95</v>
      </c>
      <c r="G30" s="474">
        <f t="shared" si="1"/>
        <v>0</v>
      </c>
    </row>
    <row r="31" spans="1:7" ht="25.5" x14ac:dyDescent="0.25">
      <c r="A31" s="469" t="s">
        <v>530</v>
      </c>
      <c r="B31" s="1124">
        <v>1071133.55</v>
      </c>
      <c r="C31" s="1124">
        <v>1297781.51</v>
      </c>
      <c r="D31" s="473">
        <f t="shared" si="0"/>
        <v>2368915.06</v>
      </c>
      <c r="E31" s="1126">
        <v>2368915.06</v>
      </c>
      <c r="F31" s="1126">
        <v>2065812.61</v>
      </c>
      <c r="G31" s="474">
        <f t="shared" si="1"/>
        <v>0</v>
      </c>
    </row>
    <row r="32" spans="1:7" x14ac:dyDescent="0.25">
      <c r="A32" s="469" t="s">
        <v>531</v>
      </c>
      <c r="B32" s="1124">
        <v>10000</v>
      </c>
      <c r="C32" s="1124">
        <v>127789.53</v>
      </c>
      <c r="D32" s="473">
        <f t="shared" si="0"/>
        <v>137789.53</v>
      </c>
      <c r="E32" s="1126">
        <v>137789.53</v>
      </c>
      <c r="F32" s="1126">
        <v>51079.53</v>
      </c>
      <c r="G32" s="474">
        <f t="shared" si="1"/>
        <v>0</v>
      </c>
    </row>
    <row r="33" spans="1:7" x14ac:dyDescent="0.25">
      <c r="A33" s="469" t="s">
        <v>532</v>
      </c>
      <c r="B33" s="1124">
        <v>1039603.97</v>
      </c>
      <c r="C33" s="1124">
        <v>-677452.91</v>
      </c>
      <c r="D33" s="473">
        <f t="shared" si="0"/>
        <v>362151.05999999994</v>
      </c>
      <c r="E33" s="1126">
        <v>362001.06</v>
      </c>
      <c r="F33" s="1126">
        <v>361801.06</v>
      </c>
      <c r="G33" s="474">
        <f t="shared" si="1"/>
        <v>149.99999999994179</v>
      </c>
    </row>
    <row r="34" spans="1:7" ht="15.75" thickBot="1" x14ac:dyDescent="0.3">
      <c r="A34" s="471" t="s">
        <v>533</v>
      </c>
      <c r="B34" s="1125">
        <v>86785.58</v>
      </c>
      <c r="C34" s="1125">
        <v>71734.42</v>
      </c>
      <c r="D34" s="477">
        <f t="shared" si="0"/>
        <v>158520</v>
      </c>
      <c r="E34" s="1127">
        <v>158520</v>
      </c>
      <c r="F34" s="1127">
        <v>157793</v>
      </c>
      <c r="G34" s="478">
        <f t="shared" si="1"/>
        <v>0</v>
      </c>
    </row>
    <row r="35" spans="1:7" x14ac:dyDescent="0.25">
      <c r="A35" s="469" t="s">
        <v>534</v>
      </c>
      <c r="B35" s="1124">
        <v>165664.04</v>
      </c>
      <c r="C35" s="1124">
        <v>280297.96000000002</v>
      </c>
      <c r="D35" s="473">
        <f t="shared" si="0"/>
        <v>445962</v>
      </c>
      <c r="E35" s="1126">
        <v>445962</v>
      </c>
      <c r="F35" s="1126">
        <v>388413</v>
      </c>
      <c r="G35" s="474">
        <f t="shared" si="1"/>
        <v>0</v>
      </c>
    </row>
    <row r="36" spans="1:7" x14ac:dyDescent="0.25">
      <c r="A36" s="470" t="s">
        <v>425</v>
      </c>
      <c r="B36" s="473">
        <f>SUM(B37:B45)</f>
        <v>4313268.72</v>
      </c>
      <c r="C36" s="473">
        <f>SUM(C37:C45)</f>
        <v>-3919530.2</v>
      </c>
      <c r="D36" s="473">
        <f>B36+C36</f>
        <v>393738.51999999955</v>
      </c>
      <c r="E36" s="473">
        <f>SUM(E37:E45)</f>
        <v>393738.52</v>
      </c>
      <c r="F36" s="473">
        <f>SUM(F37:F45)</f>
        <v>393738.52</v>
      </c>
      <c r="G36" s="474">
        <f t="shared" si="1"/>
        <v>-4.6566128730773926E-10</v>
      </c>
    </row>
    <row r="37" spans="1:7" x14ac:dyDescent="0.25">
      <c r="A37" s="469" t="s">
        <v>215</v>
      </c>
      <c r="B37" s="1128">
        <v>4010014</v>
      </c>
      <c r="C37" s="1128">
        <v>-4010014</v>
      </c>
      <c r="D37" s="473">
        <f t="shared" si="0"/>
        <v>0</v>
      </c>
      <c r="E37" s="1129">
        <v>0</v>
      </c>
      <c r="F37" s="1129">
        <v>0</v>
      </c>
      <c r="G37" s="474">
        <f t="shared" si="1"/>
        <v>0</v>
      </c>
    </row>
    <row r="38" spans="1:7" x14ac:dyDescent="0.25">
      <c r="A38" s="469" t="s">
        <v>216</v>
      </c>
      <c r="B38" s="1128">
        <v>0</v>
      </c>
      <c r="C38" s="1128">
        <v>0</v>
      </c>
      <c r="D38" s="473">
        <f t="shared" si="0"/>
        <v>0</v>
      </c>
      <c r="E38" s="1129">
        <v>0</v>
      </c>
      <c r="F38" s="1129">
        <v>0</v>
      </c>
      <c r="G38" s="474">
        <f t="shared" si="1"/>
        <v>0</v>
      </c>
    </row>
    <row r="39" spans="1:7" x14ac:dyDescent="0.25">
      <c r="A39" s="469" t="s">
        <v>217</v>
      </c>
      <c r="B39" s="1128">
        <v>0</v>
      </c>
      <c r="C39" s="1128">
        <v>0</v>
      </c>
      <c r="D39" s="473">
        <f t="shared" si="0"/>
        <v>0</v>
      </c>
      <c r="E39" s="1129">
        <v>0</v>
      </c>
      <c r="F39" s="1129">
        <v>0</v>
      </c>
      <c r="G39" s="474">
        <f t="shared" si="1"/>
        <v>0</v>
      </c>
    </row>
    <row r="40" spans="1:7" x14ac:dyDescent="0.25">
      <c r="A40" s="469" t="s">
        <v>218</v>
      </c>
      <c r="B40" s="1128">
        <v>303254.71999999997</v>
      </c>
      <c r="C40" s="1128">
        <v>90483.8</v>
      </c>
      <c r="D40" s="473">
        <f t="shared" si="0"/>
        <v>393738.51999999996</v>
      </c>
      <c r="E40" s="1129">
        <v>393738.52</v>
      </c>
      <c r="F40" s="1129">
        <v>393738.52</v>
      </c>
      <c r="G40" s="474">
        <f t="shared" si="1"/>
        <v>0</v>
      </c>
    </row>
    <row r="41" spans="1:7" x14ac:dyDescent="0.25">
      <c r="A41" s="469" t="s">
        <v>219</v>
      </c>
      <c r="B41" s="475"/>
      <c r="C41" s="475"/>
      <c r="D41" s="473">
        <f t="shared" si="0"/>
        <v>0</v>
      </c>
      <c r="E41" s="475"/>
      <c r="F41" s="475"/>
      <c r="G41" s="474">
        <f t="shared" si="1"/>
        <v>0</v>
      </c>
    </row>
    <row r="42" spans="1:7" x14ac:dyDescent="0.25">
      <c r="A42" s="469" t="s">
        <v>535</v>
      </c>
      <c r="B42" s="475"/>
      <c r="C42" s="475"/>
      <c r="D42" s="473">
        <f t="shared" si="0"/>
        <v>0</v>
      </c>
      <c r="E42" s="475"/>
      <c r="F42" s="475"/>
      <c r="G42" s="474">
        <f t="shared" si="1"/>
        <v>0</v>
      </c>
    </row>
    <row r="43" spans="1:7" x14ac:dyDescent="0.25">
      <c r="A43" s="469" t="s">
        <v>221</v>
      </c>
      <c r="B43" s="475"/>
      <c r="C43" s="475"/>
      <c r="D43" s="473">
        <f t="shared" si="0"/>
        <v>0</v>
      </c>
      <c r="E43" s="475"/>
      <c r="F43" s="475"/>
      <c r="G43" s="474">
        <f t="shared" si="1"/>
        <v>0</v>
      </c>
    </row>
    <row r="44" spans="1:7" x14ac:dyDescent="0.25">
      <c r="A44" s="469" t="s">
        <v>222</v>
      </c>
      <c r="B44" s="475"/>
      <c r="C44" s="475"/>
      <c r="D44" s="473">
        <f t="shared" si="0"/>
        <v>0</v>
      </c>
      <c r="E44" s="475"/>
      <c r="F44" s="475"/>
      <c r="G44" s="474">
        <f t="shared" si="1"/>
        <v>0</v>
      </c>
    </row>
    <row r="45" spans="1:7" x14ac:dyDescent="0.25">
      <c r="A45" s="469" t="s">
        <v>223</v>
      </c>
      <c r="B45" s="475"/>
      <c r="C45" s="475"/>
      <c r="D45" s="473">
        <f t="shared" si="0"/>
        <v>0</v>
      </c>
      <c r="E45" s="475"/>
      <c r="F45" s="475"/>
      <c r="G45" s="474">
        <f t="shared" si="1"/>
        <v>0</v>
      </c>
    </row>
    <row r="46" spans="1:7" x14ac:dyDescent="0.25">
      <c r="A46" s="470" t="s">
        <v>536</v>
      </c>
      <c r="B46" s="473">
        <f>SUM(B47:B55)</f>
        <v>0</v>
      </c>
      <c r="C46" s="473">
        <f>SUM(C47:C55)</f>
        <v>2706250.27</v>
      </c>
      <c r="D46" s="473">
        <f>B46+C46</f>
        <v>2706250.27</v>
      </c>
      <c r="E46" s="473">
        <f>SUM(E47:E55)</f>
        <v>2706250.26</v>
      </c>
      <c r="F46" s="473">
        <f>SUM(F47:F55)</f>
        <v>1845001.2999999998</v>
      </c>
      <c r="G46" s="474">
        <f t="shared" si="1"/>
        <v>1.0000000242143869E-2</v>
      </c>
    </row>
    <row r="47" spans="1:7" x14ac:dyDescent="0.25">
      <c r="A47" s="469" t="s">
        <v>537</v>
      </c>
      <c r="B47" s="475">
        <v>0</v>
      </c>
      <c r="C47" s="1130">
        <v>199006.29</v>
      </c>
      <c r="D47" s="473">
        <f t="shared" si="0"/>
        <v>199006.29</v>
      </c>
      <c r="E47" s="1131">
        <v>199006.28</v>
      </c>
      <c r="F47" s="1131">
        <v>199006.28</v>
      </c>
      <c r="G47" s="474">
        <f>D47-E47</f>
        <v>1.0000000009313226E-2</v>
      </c>
    </row>
    <row r="48" spans="1:7" x14ac:dyDescent="0.25">
      <c r="A48" s="469" t="s">
        <v>538</v>
      </c>
      <c r="B48" s="475"/>
      <c r="C48" s="1130">
        <v>269628.71999999997</v>
      </c>
      <c r="D48" s="473">
        <f t="shared" si="0"/>
        <v>269628.71999999997</v>
      </c>
      <c r="E48" s="1131">
        <v>269628.71999999997</v>
      </c>
      <c r="F48" s="1131">
        <v>269628.71999999997</v>
      </c>
      <c r="G48" s="474">
        <f t="shared" si="1"/>
        <v>0</v>
      </c>
    </row>
    <row r="49" spans="1:7" x14ac:dyDescent="0.25">
      <c r="A49" s="469" t="s">
        <v>539</v>
      </c>
      <c r="B49" s="475"/>
      <c r="C49" s="1130">
        <v>0</v>
      </c>
      <c r="D49" s="473">
        <f t="shared" si="0"/>
        <v>0</v>
      </c>
      <c r="E49" s="1131">
        <v>0</v>
      </c>
      <c r="F49" s="1131">
        <v>0</v>
      </c>
      <c r="G49" s="474">
        <f t="shared" si="1"/>
        <v>0</v>
      </c>
    </row>
    <row r="50" spans="1:7" x14ac:dyDescent="0.25">
      <c r="A50" s="469" t="s">
        <v>540</v>
      </c>
      <c r="B50" s="475"/>
      <c r="C50" s="1130">
        <v>0</v>
      </c>
      <c r="D50" s="473">
        <f t="shared" si="0"/>
        <v>0</v>
      </c>
      <c r="E50" s="1131">
        <v>0</v>
      </c>
      <c r="F50" s="1131">
        <v>0</v>
      </c>
      <c r="G50" s="474">
        <f t="shared" si="1"/>
        <v>0</v>
      </c>
    </row>
    <row r="51" spans="1:7" x14ac:dyDescent="0.25">
      <c r="A51" s="469" t="s">
        <v>541</v>
      </c>
      <c r="B51" s="475"/>
      <c r="C51" s="1130">
        <v>0</v>
      </c>
      <c r="D51" s="473">
        <f t="shared" si="0"/>
        <v>0</v>
      </c>
      <c r="E51" s="1131">
        <v>0</v>
      </c>
      <c r="F51" s="1131">
        <v>0</v>
      </c>
      <c r="G51" s="474">
        <f t="shared" si="1"/>
        <v>0</v>
      </c>
    </row>
    <row r="52" spans="1:7" x14ac:dyDescent="0.25">
      <c r="A52" s="469" t="s">
        <v>542</v>
      </c>
      <c r="B52" s="475"/>
      <c r="C52" s="1130">
        <v>1235892.68</v>
      </c>
      <c r="D52" s="473">
        <f t="shared" si="0"/>
        <v>1235892.68</v>
      </c>
      <c r="E52" s="1131">
        <v>1235892.68</v>
      </c>
      <c r="F52" s="1131">
        <v>374643.72</v>
      </c>
      <c r="G52" s="474">
        <f t="shared" si="1"/>
        <v>0</v>
      </c>
    </row>
    <row r="53" spans="1:7" x14ac:dyDescent="0.25">
      <c r="A53" s="469" t="s">
        <v>543</v>
      </c>
      <c r="B53" s="475"/>
      <c r="C53" s="1130">
        <v>0</v>
      </c>
      <c r="D53" s="473">
        <f t="shared" si="0"/>
        <v>0</v>
      </c>
      <c r="E53" s="1131">
        <v>0</v>
      </c>
      <c r="F53" s="1131">
        <v>0</v>
      </c>
      <c r="G53" s="474">
        <f t="shared" si="1"/>
        <v>0</v>
      </c>
    </row>
    <row r="54" spans="1:7" x14ac:dyDescent="0.25">
      <c r="A54" s="469" t="s">
        <v>544</v>
      </c>
      <c r="B54" s="475"/>
      <c r="C54" s="1130">
        <v>0</v>
      </c>
      <c r="D54" s="473">
        <f t="shared" si="0"/>
        <v>0</v>
      </c>
      <c r="E54" s="1131">
        <v>0</v>
      </c>
      <c r="F54" s="1131">
        <v>0</v>
      </c>
      <c r="G54" s="474">
        <f t="shared" si="1"/>
        <v>0</v>
      </c>
    </row>
    <row r="55" spans="1:7" x14ac:dyDescent="0.25">
      <c r="A55" s="469" t="s">
        <v>54</v>
      </c>
      <c r="B55" s="475"/>
      <c r="C55" s="1130">
        <v>1001722.58</v>
      </c>
      <c r="D55" s="473">
        <f t="shared" si="0"/>
        <v>1001722.58</v>
      </c>
      <c r="E55" s="1131">
        <v>1001722.58</v>
      </c>
      <c r="F55" s="1131">
        <v>1001722.58</v>
      </c>
      <c r="G55" s="474">
        <f t="shared" si="1"/>
        <v>0</v>
      </c>
    </row>
    <row r="56" spans="1:7" x14ac:dyDescent="0.25">
      <c r="A56" s="470" t="s">
        <v>239</v>
      </c>
      <c r="B56" s="473">
        <f>SUM(B57:B59)</f>
        <v>0</v>
      </c>
      <c r="C56" s="473">
        <f>SUM(C57:C59)</f>
        <v>0</v>
      </c>
      <c r="D56" s="473">
        <f>B56+C56</f>
        <v>0</v>
      </c>
      <c r="E56" s="473">
        <f>SUM(E57:E59)</f>
        <v>0</v>
      </c>
      <c r="F56" s="473">
        <f>SUM(F57:F59)</f>
        <v>0</v>
      </c>
      <c r="G56" s="474">
        <f t="shared" si="1"/>
        <v>0</v>
      </c>
    </row>
    <row r="57" spans="1:7" x14ac:dyDescent="0.25">
      <c r="A57" s="469" t="s">
        <v>545</v>
      </c>
      <c r="B57" s="475"/>
      <c r="C57" s="475"/>
      <c r="D57" s="473">
        <f t="shared" si="0"/>
        <v>0</v>
      </c>
      <c r="E57" s="475"/>
      <c r="F57" s="475"/>
      <c r="G57" s="474">
        <f t="shared" si="1"/>
        <v>0</v>
      </c>
    </row>
    <row r="58" spans="1:7" x14ac:dyDescent="0.25">
      <c r="A58" s="469" t="s">
        <v>546</v>
      </c>
      <c r="B58" s="475"/>
      <c r="C58" s="475"/>
      <c r="D58" s="473">
        <f t="shared" si="0"/>
        <v>0</v>
      </c>
      <c r="E58" s="475"/>
      <c r="F58" s="475"/>
      <c r="G58" s="474">
        <f t="shared" si="1"/>
        <v>0</v>
      </c>
    </row>
    <row r="59" spans="1:7" x14ac:dyDescent="0.25">
      <c r="A59" s="469" t="s">
        <v>547</v>
      </c>
      <c r="B59" s="475"/>
      <c r="C59" s="475"/>
      <c r="D59" s="473">
        <f t="shared" si="0"/>
        <v>0</v>
      </c>
      <c r="E59" s="475"/>
      <c r="F59" s="475"/>
      <c r="G59" s="474">
        <f t="shared" si="1"/>
        <v>0</v>
      </c>
    </row>
    <row r="60" spans="1:7" x14ac:dyDescent="0.25">
      <c r="A60" s="470" t="s">
        <v>548</v>
      </c>
      <c r="B60" s="473">
        <f>SUM(B61:B67)</f>
        <v>0</v>
      </c>
      <c r="C60" s="473">
        <f>SUM(C61:C67)</f>
        <v>0</v>
      </c>
      <c r="D60" s="473">
        <f>B60+C60</f>
        <v>0</v>
      </c>
      <c r="E60" s="473">
        <f>SUM(E61:E67)</f>
        <v>0</v>
      </c>
      <c r="F60" s="473">
        <f>SUM(F61:F67)</f>
        <v>0</v>
      </c>
      <c r="G60" s="474">
        <f t="shared" si="1"/>
        <v>0</v>
      </c>
    </row>
    <row r="61" spans="1:7" x14ac:dyDescent="0.25">
      <c r="A61" s="469" t="s">
        <v>549</v>
      </c>
      <c r="B61" s="475"/>
      <c r="C61" s="475"/>
      <c r="D61" s="473">
        <f t="shared" si="0"/>
        <v>0</v>
      </c>
      <c r="E61" s="475"/>
      <c r="F61" s="475"/>
      <c r="G61" s="474">
        <f t="shared" si="1"/>
        <v>0</v>
      </c>
    </row>
    <row r="62" spans="1:7" ht="15.75" thickBot="1" x14ac:dyDescent="0.3">
      <c r="A62" s="471" t="s">
        <v>550</v>
      </c>
      <c r="B62" s="476"/>
      <c r="C62" s="476"/>
      <c r="D62" s="477">
        <f t="shared" si="0"/>
        <v>0</v>
      </c>
      <c r="E62" s="476"/>
      <c r="F62" s="476"/>
      <c r="G62" s="478">
        <f t="shared" si="1"/>
        <v>0</v>
      </c>
    </row>
    <row r="63" spans="1:7" x14ac:dyDescent="0.25">
      <c r="A63" s="469" t="s">
        <v>551</v>
      </c>
      <c r="B63" s="475"/>
      <c r="C63" s="475"/>
      <c r="D63" s="473">
        <f t="shared" si="0"/>
        <v>0</v>
      </c>
      <c r="E63" s="475"/>
      <c r="F63" s="475"/>
      <c r="G63" s="474">
        <f t="shared" si="1"/>
        <v>0</v>
      </c>
    </row>
    <row r="64" spans="1:7" x14ac:dyDescent="0.25">
      <c r="A64" s="469" t="s">
        <v>552</v>
      </c>
      <c r="B64" s="475"/>
      <c r="C64" s="475"/>
      <c r="D64" s="473">
        <f t="shared" si="0"/>
        <v>0</v>
      </c>
      <c r="E64" s="475"/>
      <c r="F64" s="475"/>
      <c r="G64" s="474">
        <f t="shared" si="1"/>
        <v>0</v>
      </c>
    </row>
    <row r="65" spans="1:7" x14ac:dyDescent="0.25">
      <c r="A65" s="469" t="s">
        <v>553</v>
      </c>
      <c r="B65" s="475"/>
      <c r="C65" s="475"/>
      <c r="D65" s="473">
        <f t="shared" si="0"/>
        <v>0</v>
      </c>
      <c r="E65" s="475"/>
      <c r="F65" s="475"/>
      <c r="G65" s="474">
        <f t="shared" si="1"/>
        <v>0</v>
      </c>
    </row>
    <row r="66" spans="1:7" x14ac:dyDescent="0.25">
      <c r="A66" s="469" t="s">
        <v>554</v>
      </c>
      <c r="B66" s="475"/>
      <c r="C66" s="475"/>
      <c r="D66" s="473">
        <f t="shared" si="0"/>
        <v>0</v>
      </c>
      <c r="E66" s="475"/>
      <c r="F66" s="475"/>
      <c r="G66" s="474">
        <f t="shared" si="1"/>
        <v>0</v>
      </c>
    </row>
    <row r="67" spans="1:7" x14ac:dyDescent="0.25">
      <c r="A67" s="469" t="s">
        <v>555</v>
      </c>
      <c r="B67" s="475"/>
      <c r="C67" s="475"/>
      <c r="D67" s="473">
        <f t="shared" si="0"/>
        <v>0</v>
      </c>
      <c r="E67" s="475"/>
      <c r="F67" s="475"/>
      <c r="G67" s="474">
        <f t="shared" si="1"/>
        <v>0</v>
      </c>
    </row>
    <row r="68" spans="1:7" x14ac:dyDescent="0.25">
      <c r="A68" s="470" t="s">
        <v>202</v>
      </c>
      <c r="B68" s="473">
        <f>SUM(B69:B71)</f>
        <v>0</v>
      </c>
      <c r="C68" s="473">
        <f>SUM(C69:C71)</f>
        <v>0</v>
      </c>
      <c r="D68" s="473">
        <f>B68+C68</f>
        <v>0</v>
      </c>
      <c r="E68" s="473">
        <f>SUM(E69:E71)</f>
        <v>0</v>
      </c>
      <c r="F68" s="473">
        <f>SUM(F69:F71)</f>
        <v>0</v>
      </c>
      <c r="G68" s="474">
        <f t="shared" si="1"/>
        <v>0</v>
      </c>
    </row>
    <row r="69" spans="1:7" x14ac:dyDescent="0.25">
      <c r="A69" s="469" t="s">
        <v>225</v>
      </c>
      <c r="B69" s="475"/>
      <c r="C69" s="475"/>
      <c r="D69" s="473">
        <f t="shared" si="0"/>
        <v>0</v>
      </c>
      <c r="E69" s="475"/>
      <c r="F69" s="475"/>
      <c r="G69" s="474">
        <f t="shared" si="1"/>
        <v>0</v>
      </c>
    </row>
    <row r="70" spans="1:7" x14ac:dyDescent="0.25">
      <c r="A70" s="469" t="s">
        <v>67</v>
      </c>
      <c r="B70" s="475"/>
      <c r="C70" s="475"/>
      <c r="D70" s="473">
        <f t="shared" si="0"/>
        <v>0</v>
      </c>
      <c r="E70" s="475"/>
      <c r="F70" s="475"/>
      <c r="G70" s="474">
        <f t="shared" si="1"/>
        <v>0</v>
      </c>
    </row>
    <row r="71" spans="1:7" x14ac:dyDescent="0.25">
      <c r="A71" s="469" t="s">
        <v>226</v>
      </c>
      <c r="B71" s="475"/>
      <c r="C71" s="475"/>
      <c r="D71" s="473">
        <f t="shared" si="0"/>
        <v>0</v>
      </c>
      <c r="E71" s="475"/>
      <c r="F71" s="475"/>
      <c r="G71" s="474">
        <f t="shared" si="1"/>
        <v>0</v>
      </c>
    </row>
    <row r="72" spans="1:7" x14ac:dyDescent="0.25">
      <c r="A72" s="470" t="s">
        <v>556</v>
      </c>
      <c r="B72" s="473">
        <f>SUM(B73:B79)</f>
        <v>0</v>
      </c>
      <c r="C72" s="473">
        <f>SUM(C73:C79)</f>
        <v>0</v>
      </c>
      <c r="D72" s="473">
        <f>B72+C72</f>
        <v>0</v>
      </c>
      <c r="E72" s="473">
        <f>SUM(E73:E79)</f>
        <v>0</v>
      </c>
      <c r="F72" s="473">
        <f>SUM(F73:F79)</f>
        <v>0</v>
      </c>
      <c r="G72" s="474">
        <f t="shared" si="1"/>
        <v>0</v>
      </c>
    </row>
    <row r="73" spans="1:7" x14ac:dyDescent="0.25">
      <c r="A73" s="469" t="s">
        <v>557</v>
      </c>
      <c r="B73" s="475"/>
      <c r="C73" s="475"/>
      <c r="D73" s="473">
        <f t="shared" ref="D73:D79" si="2">B73+C73</f>
        <v>0</v>
      </c>
      <c r="E73" s="475"/>
      <c r="F73" s="475"/>
      <c r="G73" s="474">
        <f t="shared" ref="G73:G79" si="3">D73-E73</f>
        <v>0</v>
      </c>
    </row>
    <row r="74" spans="1:7" x14ac:dyDescent="0.25">
      <c r="A74" s="469" t="s">
        <v>228</v>
      </c>
      <c r="B74" s="475"/>
      <c r="C74" s="475"/>
      <c r="D74" s="473">
        <f t="shared" si="2"/>
        <v>0</v>
      </c>
      <c r="E74" s="475"/>
      <c r="F74" s="475"/>
      <c r="G74" s="474">
        <f t="shared" si="3"/>
        <v>0</v>
      </c>
    </row>
    <row r="75" spans="1:7" x14ac:dyDescent="0.25">
      <c r="A75" s="469" t="s">
        <v>229</v>
      </c>
      <c r="B75" s="475"/>
      <c r="C75" s="475"/>
      <c r="D75" s="473">
        <f t="shared" si="2"/>
        <v>0</v>
      </c>
      <c r="E75" s="475"/>
      <c r="F75" s="475"/>
      <c r="G75" s="474">
        <f t="shared" si="3"/>
        <v>0</v>
      </c>
    </row>
    <row r="76" spans="1:7" x14ac:dyDescent="0.25">
      <c r="A76" s="469" t="s">
        <v>230</v>
      </c>
      <c r="B76" s="475"/>
      <c r="C76" s="475"/>
      <c r="D76" s="473">
        <f t="shared" si="2"/>
        <v>0</v>
      </c>
      <c r="E76" s="475"/>
      <c r="F76" s="475"/>
      <c r="G76" s="474">
        <f t="shared" si="3"/>
        <v>0</v>
      </c>
    </row>
    <row r="77" spans="1:7" x14ac:dyDescent="0.25">
      <c r="A77" s="469" t="s">
        <v>231</v>
      </c>
      <c r="B77" s="475"/>
      <c r="C77" s="475"/>
      <c r="D77" s="473">
        <f t="shared" si="2"/>
        <v>0</v>
      </c>
      <c r="E77" s="475"/>
      <c r="F77" s="475"/>
      <c r="G77" s="474">
        <f t="shared" si="3"/>
        <v>0</v>
      </c>
    </row>
    <row r="78" spans="1:7" x14ac:dyDescent="0.25">
      <c r="A78" s="469" t="s">
        <v>232</v>
      </c>
      <c r="B78" s="475"/>
      <c r="C78" s="475"/>
      <c r="D78" s="473">
        <f t="shared" si="2"/>
        <v>0</v>
      </c>
      <c r="E78" s="475"/>
      <c r="F78" s="475"/>
      <c r="G78" s="474">
        <f t="shared" si="3"/>
        <v>0</v>
      </c>
    </row>
    <row r="79" spans="1:7" ht="15.75" thickBot="1" x14ac:dyDescent="0.3">
      <c r="A79" s="471" t="s">
        <v>558</v>
      </c>
      <c r="B79" s="476"/>
      <c r="C79" s="476"/>
      <c r="D79" s="477">
        <f t="shared" si="2"/>
        <v>0</v>
      </c>
      <c r="E79" s="476"/>
      <c r="F79" s="476"/>
      <c r="G79" s="478">
        <f t="shared" si="3"/>
        <v>0</v>
      </c>
    </row>
    <row r="80" spans="1:7" ht="15.75" thickBot="1" x14ac:dyDescent="0.3">
      <c r="A80" s="472" t="s">
        <v>559</v>
      </c>
      <c r="B80" s="445">
        <f>B72+B68+B60+B56+B46+B36+B26+B16+B8</f>
        <v>35746978.840000004</v>
      </c>
      <c r="C80" s="445">
        <f>C72+C68+C60+C56+C46+C36+C26+C16+C8</f>
        <v>-4545343.7</v>
      </c>
      <c r="D80" s="445">
        <f>B80+C80</f>
        <v>31201635.140000004</v>
      </c>
      <c r="E80" s="445">
        <f>E72+E68+E60+E56+E46+E36+E26+E16+E8</f>
        <v>28833525.850000001</v>
      </c>
      <c r="F80" s="445">
        <f>F72+F68+F60+F56+F46+F36+F26+F16+F8</f>
        <v>27495723.300000001</v>
      </c>
      <c r="G80" s="479">
        <f>D80-E80</f>
        <v>2368109.2900000028</v>
      </c>
    </row>
    <row r="81" spans="1:7" x14ac:dyDescent="0.25">
      <c r="A81" s="586"/>
      <c r="B81" s="587"/>
      <c r="C81" s="587"/>
      <c r="D81" s="587"/>
      <c r="E81" s="587"/>
      <c r="F81" s="587"/>
      <c r="G81" s="587"/>
    </row>
    <row r="82" spans="1:7" x14ac:dyDescent="0.25">
      <c r="A82" s="586"/>
      <c r="B82" s="587"/>
      <c r="C82" s="587"/>
      <c r="D82" s="587"/>
      <c r="E82" s="587"/>
      <c r="F82" s="587"/>
      <c r="G82" s="587"/>
    </row>
    <row r="83" spans="1:7" x14ac:dyDescent="0.25">
      <c r="A83" s="586"/>
      <c r="B83" s="587"/>
      <c r="C83" s="587"/>
      <c r="D83" s="587"/>
      <c r="E83" s="587"/>
      <c r="F83" s="587"/>
      <c r="G83" s="587"/>
    </row>
    <row r="84" spans="1:7" x14ac:dyDescent="0.25">
      <c r="A84" s="586"/>
      <c r="B84" s="587"/>
      <c r="C84" s="587"/>
      <c r="D84" s="587"/>
      <c r="E84" s="587"/>
      <c r="F84" s="587"/>
      <c r="G84" s="587"/>
    </row>
    <row r="85" spans="1:7" x14ac:dyDescent="0.25">
      <c r="A85" s="586"/>
      <c r="B85" s="587"/>
      <c r="C85" s="587"/>
      <c r="D85" s="587"/>
      <c r="E85" s="587"/>
      <c r="F85" s="587"/>
      <c r="G85" s="587"/>
    </row>
    <row r="86" spans="1:7" x14ac:dyDescent="0.25">
      <c r="A86" s="586"/>
      <c r="B86" s="587"/>
      <c r="C86" s="587"/>
      <c r="D86" s="587"/>
      <c r="E86" s="587"/>
      <c r="F86" s="587"/>
      <c r="G86" s="587"/>
    </row>
    <row r="87" spans="1:7" ht="16.5" x14ac:dyDescent="0.25">
      <c r="A87" s="121"/>
      <c r="B87" s="121"/>
      <c r="C87" s="121"/>
      <c r="D87" s="121"/>
      <c r="E87" s="121"/>
      <c r="F87" s="121"/>
      <c r="G87" s="121"/>
    </row>
    <row r="88" spans="1:7" ht="16.5" x14ac:dyDescent="0.25">
      <c r="A88" s="121"/>
      <c r="B88" s="121"/>
      <c r="C88" s="121"/>
      <c r="D88" s="121"/>
      <c r="E88" s="121"/>
      <c r="F88" s="121"/>
      <c r="G88" s="121"/>
    </row>
    <row r="89" spans="1:7" ht="16.5" x14ac:dyDescent="0.25">
      <c r="A89" s="121"/>
      <c r="B89" s="121"/>
      <c r="C89" s="121"/>
      <c r="D89" s="121"/>
      <c r="E89" s="121"/>
      <c r="F89" s="121"/>
      <c r="G89" s="121"/>
    </row>
    <row r="90" spans="1:7" ht="16.5" x14ac:dyDescent="0.25">
      <c r="A90" s="121"/>
      <c r="B90" s="121"/>
      <c r="C90" s="121"/>
      <c r="D90" s="121"/>
      <c r="E90" s="121"/>
      <c r="F90" s="121"/>
      <c r="G90" s="121"/>
    </row>
  </sheetData>
  <sheetProtection password="C115" sheet="1" scenarios="1" formatColumns="0" formatRows="0"/>
  <mergeCells count="6">
    <mergeCell ref="A6:A7"/>
    <mergeCell ref="A1:G1"/>
    <mergeCell ref="A2:G2"/>
    <mergeCell ref="A3:G3"/>
    <mergeCell ref="A4:G4"/>
    <mergeCell ref="A5:E5"/>
  </mergeCells>
  <pageMargins left="0.70866141732283472" right="0.70866141732283472" top="0.74803149606299213" bottom="0.74803149606299213" header="0.31496062992125984" footer="0.31496062992125984"/>
  <pageSetup scale="67" orientation="portrait" horizontalDpi="1200" verticalDpi="1200" r:id="rId1"/>
  <rowBreaks count="1" manualBreakCount="1">
    <brk id="6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view="pageBreakPreview" topLeftCell="A89" zoomScaleNormal="100" zoomScaleSheetLayoutView="100" workbookViewId="0">
      <selection activeCell="C118" sqref="C118"/>
    </sheetView>
  </sheetViews>
  <sheetFormatPr baseColWidth="10" defaultRowHeight="15" x14ac:dyDescent="0.25"/>
  <cols>
    <col min="1" max="1" width="6.140625" customWidth="1"/>
    <col min="2" max="2" width="47.85546875" customWidth="1"/>
    <col min="3" max="3" width="12" bestFit="1" customWidth="1"/>
    <col min="5" max="5" width="12.5703125" customWidth="1"/>
    <col min="6" max="7" width="12" bestFit="1" customWidth="1"/>
  </cols>
  <sheetData>
    <row r="1" spans="1:8" ht="15.75" x14ac:dyDescent="0.25">
      <c r="A1" s="1333" t="str">
        <f>'CPCA-I-01'!A1:G1</f>
        <v>Universidad Tecnológica de Guaymas</v>
      </c>
      <c r="B1" s="1334"/>
      <c r="C1" s="1334"/>
      <c r="D1" s="1334"/>
      <c r="E1" s="1334"/>
      <c r="F1" s="1334"/>
      <c r="G1" s="1334"/>
      <c r="H1" s="1335"/>
    </row>
    <row r="2" spans="1:8" x14ac:dyDescent="0.25">
      <c r="A2" s="1336" t="s">
        <v>560</v>
      </c>
      <c r="B2" s="1337"/>
      <c r="C2" s="1337"/>
      <c r="D2" s="1337"/>
      <c r="E2" s="1337"/>
      <c r="F2" s="1337"/>
      <c r="G2" s="1337"/>
      <c r="H2" s="1338"/>
    </row>
    <row r="3" spans="1:8" x14ac:dyDescent="0.25">
      <c r="A3" s="1336" t="s">
        <v>561</v>
      </c>
      <c r="B3" s="1337"/>
      <c r="C3" s="1337"/>
      <c r="D3" s="1337"/>
      <c r="E3" s="1337"/>
      <c r="F3" s="1337"/>
      <c r="G3" s="1337"/>
      <c r="H3" s="1338"/>
    </row>
    <row r="4" spans="1:8" x14ac:dyDescent="0.25">
      <c r="A4" s="1336" t="str">
        <f>'CPCA-II-02 f5'!A3:I3</f>
        <v>Del 01 de enero al 31 de diciembre de 2020</v>
      </c>
      <c r="B4" s="1337"/>
      <c r="C4" s="1337"/>
      <c r="D4" s="1337"/>
      <c r="E4" s="1337"/>
      <c r="F4" s="1337"/>
      <c r="G4" s="1337"/>
      <c r="H4" s="1338"/>
    </row>
    <row r="5" spans="1:8" ht="15.75" thickBot="1" x14ac:dyDescent="0.3">
      <c r="A5" s="1330" t="s">
        <v>84</v>
      </c>
      <c r="B5" s="1331"/>
      <c r="C5" s="1331"/>
      <c r="D5" s="1331"/>
      <c r="E5" s="1331"/>
      <c r="F5" s="1331"/>
      <c r="G5" s="1331"/>
      <c r="H5" s="1332"/>
    </row>
    <row r="6" spans="1:8" ht="15.75" thickBot="1" x14ac:dyDescent="0.3">
      <c r="A6" s="1341" t="s">
        <v>85</v>
      </c>
      <c r="B6" s="1342"/>
      <c r="C6" s="1344" t="s">
        <v>562</v>
      </c>
      <c r="D6" s="1345"/>
      <c r="E6" s="1345"/>
      <c r="F6" s="1345"/>
      <c r="G6" s="1346"/>
      <c r="H6" s="1347" t="s">
        <v>563</v>
      </c>
    </row>
    <row r="7" spans="1:8" ht="36.75" thickBot="1" x14ac:dyDescent="0.3">
      <c r="A7" s="1330"/>
      <c r="B7" s="1343"/>
      <c r="C7" s="833" t="s">
        <v>564</v>
      </c>
      <c r="D7" s="705" t="s">
        <v>565</v>
      </c>
      <c r="E7" s="833" t="s">
        <v>566</v>
      </c>
      <c r="F7" s="833" t="s">
        <v>435</v>
      </c>
      <c r="G7" s="833" t="s">
        <v>567</v>
      </c>
      <c r="H7" s="1348"/>
    </row>
    <row r="8" spans="1:8" x14ac:dyDescent="0.25">
      <c r="A8" s="834"/>
      <c r="B8" s="756"/>
      <c r="C8" s="756"/>
      <c r="D8" s="757"/>
      <c r="E8" s="756"/>
      <c r="F8" s="756"/>
      <c r="G8" s="756"/>
      <c r="H8" s="758"/>
    </row>
    <row r="9" spans="1:8" x14ac:dyDescent="0.25">
      <c r="A9" s="1349" t="s">
        <v>568</v>
      </c>
      <c r="B9" s="1350"/>
      <c r="C9" s="699">
        <f t="shared" ref="C9:H9" si="0">+C10+C18+C28+C38+C48+C58+C62+C71+C75</f>
        <v>35746978.840000004</v>
      </c>
      <c r="D9" s="699">
        <f t="shared" si="0"/>
        <v>-4545343.7000000011</v>
      </c>
      <c r="E9" s="699">
        <f t="shared" si="0"/>
        <v>31201635.139999997</v>
      </c>
      <c r="F9" s="699">
        <f t="shared" si="0"/>
        <v>28833526.510000005</v>
      </c>
      <c r="G9" s="699">
        <f t="shared" si="0"/>
        <v>27495723.960000005</v>
      </c>
      <c r="H9" s="699">
        <f t="shared" si="0"/>
        <v>2368108.6300000008</v>
      </c>
    </row>
    <row r="10" spans="1:8" x14ac:dyDescent="0.25">
      <c r="A10" s="1339" t="s">
        <v>569</v>
      </c>
      <c r="B10" s="1340"/>
      <c r="C10" s="700">
        <f>SUM(C11:C17)</f>
        <v>23069601.730000004</v>
      </c>
      <c r="D10" s="700">
        <f t="shared" ref="D10:H10" si="1">SUM(D11:D17)</f>
        <v>-2629247.21</v>
      </c>
      <c r="E10" s="703">
        <f t="shared" si="1"/>
        <v>20440354.52</v>
      </c>
      <c r="F10" s="700">
        <f t="shared" si="1"/>
        <v>19030203.040000003</v>
      </c>
      <c r="G10" s="700">
        <f t="shared" si="1"/>
        <v>19027633.290000003</v>
      </c>
      <c r="H10" s="700">
        <f t="shared" si="1"/>
        <v>1410151.4800000007</v>
      </c>
    </row>
    <row r="11" spans="1:8" x14ac:dyDescent="0.25">
      <c r="A11" s="832"/>
      <c r="B11" s="739" t="s">
        <v>570</v>
      </c>
      <c r="C11" s="1132">
        <v>16815066.120000001</v>
      </c>
      <c r="D11" s="1132">
        <v>-1695398.61</v>
      </c>
      <c r="E11" s="703">
        <f>C11+D11</f>
        <v>15119667.510000002</v>
      </c>
      <c r="F11" s="1133">
        <v>14810254.470000001</v>
      </c>
      <c r="G11" s="1133">
        <v>14810254.470000001</v>
      </c>
      <c r="H11" s="701">
        <f t="shared" ref="H11:H17" si="2">+E11-F11</f>
        <v>309413.04000000097</v>
      </c>
    </row>
    <row r="12" spans="1:8" x14ac:dyDescent="0.25">
      <c r="A12" s="832"/>
      <c r="B12" s="739" t="s">
        <v>571</v>
      </c>
      <c r="C12" s="1132">
        <v>0</v>
      </c>
      <c r="D12" s="1132">
        <v>0</v>
      </c>
      <c r="E12" s="703">
        <f t="shared" ref="E12:E76" si="3">C12+D12</f>
        <v>0</v>
      </c>
      <c r="F12" s="1133">
        <v>0</v>
      </c>
      <c r="G12" s="1133">
        <v>0</v>
      </c>
      <c r="H12" s="701">
        <f t="shared" si="2"/>
        <v>0</v>
      </c>
    </row>
    <row r="13" spans="1:8" x14ac:dyDescent="0.25">
      <c r="A13" s="832"/>
      <c r="B13" s="739" t="s">
        <v>572</v>
      </c>
      <c r="C13" s="1132">
        <v>2945093.89</v>
      </c>
      <c r="D13" s="1132">
        <v>-676424.42</v>
      </c>
      <c r="E13" s="703">
        <f t="shared" si="3"/>
        <v>2268669.4700000002</v>
      </c>
      <c r="F13" s="1133">
        <v>2268666.4700000002</v>
      </c>
      <c r="G13" s="1133">
        <v>2268666.4700000002</v>
      </c>
      <c r="H13" s="701">
        <f t="shared" si="2"/>
        <v>3</v>
      </c>
    </row>
    <row r="14" spans="1:8" x14ac:dyDescent="0.25">
      <c r="A14" s="832"/>
      <c r="B14" s="739" t="s">
        <v>573</v>
      </c>
      <c r="C14" s="1132">
        <v>1136372.19</v>
      </c>
      <c r="D14" s="1132">
        <v>1516531.21</v>
      </c>
      <c r="E14" s="703">
        <f t="shared" si="3"/>
        <v>2652903.4</v>
      </c>
      <c r="F14" s="1133">
        <v>1555071.82</v>
      </c>
      <c r="G14" s="1133">
        <v>1552502.07</v>
      </c>
      <c r="H14" s="701">
        <f t="shared" si="2"/>
        <v>1097831.5799999998</v>
      </c>
    </row>
    <row r="15" spans="1:8" x14ac:dyDescent="0.25">
      <c r="A15" s="832"/>
      <c r="B15" s="739" t="s">
        <v>574</v>
      </c>
      <c r="C15" s="1132">
        <v>2173069.5299999998</v>
      </c>
      <c r="D15" s="1132">
        <v>-1773955.39</v>
      </c>
      <c r="E15" s="703">
        <f t="shared" si="3"/>
        <v>399114.1399999999</v>
      </c>
      <c r="F15" s="1133">
        <v>396210.28</v>
      </c>
      <c r="G15" s="1133">
        <v>396210.28</v>
      </c>
      <c r="H15" s="701">
        <f t="shared" si="2"/>
        <v>2903.8599999998696</v>
      </c>
    </row>
    <row r="16" spans="1:8" x14ac:dyDescent="0.25">
      <c r="A16" s="832"/>
      <c r="B16" s="739" t="s">
        <v>575</v>
      </c>
      <c r="C16" s="1132">
        <v>0</v>
      </c>
      <c r="D16" s="1132">
        <v>0</v>
      </c>
      <c r="E16" s="703">
        <f t="shared" si="3"/>
        <v>0</v>
      </c>
      <c r="F16" s="1133">
        <v>0</v>
      </c>
      <c r="G16" s="1133">
        <v>0</v>
      </c>
      <c r="H16" s="701">
        <f t="shared" si="2"/>
        <v>0</v>
      </c>
    </row>
    <row r="17" spans="1:8" x14ac:dyDescent="0.25">
      <c r="A17" s="832"/>
      <c r="B17" s="739" t="s">
        <v>576</v>
      </c>
      <c r="C17" s="1132">
        <v>0</v>
      </c>
      <c r="D17" s="1132">
        <v>0</v>
      </c>
      <c r="E17" s="703">
        <f t="shared" si="3"/>
        <v>0</v>
      </c>
      <c r="F17" s="1133">
        <v>0</v>
      </c>
      <c r="G17" s="1133">
        <v>0</v>
      </c>
      <c r="H17" s="701">
        <f t="shared" si="2"/>
        <v>0</v>
      </c>
    </row>
    <row r="18" spans="1:8" x14ac:dyDescent="0.25">
      <c r="A18" s="1339" t="s">
        <v>577</v>
      </c>
      <c r="B18" s="1340"/>
      <c r="C18" s="700">
        <f>SUM(C19:C27)</f>
        <v>2495534.6700000004</v>
      </c>
      <c r="D18" s="700">
        <f t="shared" ref="D18:H18" si="4">SUM(D19:D27)</f>
        <v>-233874.18000000002</v>
      </c>
      <c r="E18" s="703">
        <f t="shared" si="4"/>
        <v>2261660.4900000002</v>
      </c>
      <c r="F18" s="700">
        <f t="shared" si="4"/>
        <v>1303853.3499999999</v>
      </c>
      <c r="G18" s="700">
        <f t="shared" si="4"/>
        <v>1303677.96</v>
      </c>
      <c r="H18" s="700">
        <f t="shared" si="4"/>
        <v>957807.14</v>
      </c>
    </row>
    <row r="19" spans="1:8" x14ac:dyDescent="0.25">
      <c r="A19" s="832"/>
      <c r="B19" s="739" t="s">
        <v>578</v>
      </c>
      <c r="C19" s="1134">
        <v>515576.12</v>
      </c>
      <c r="D19" s="1134">
        <v>399332.76</v>
      </c>
      <c r="E19" s="703">
        <f t="shared" si="3"/>
        <v>914908.88</v>
      </c>
      <c r="F19" s="1135">
        <v>875338.95</v>
      </c>
      <c r="G19" s="1135">
        <v>875163.56</v>
      </c>
      <c r="H19" s="701">
        <f t="shared" ref="H19:H82" si="5">+E19-F19</f>
        <v>39569.930000000051</v>
      </c>
    </row>
    <row r="20" spans="1:8" x14ac:dyDescent="0.25">
      <c r="A20" s="832"/>
      <c r="B20" s="739" t="s">
        <v>579</v>
      </c>
      <c r="C20" s="1134">
        <v>129534.07</v>
      </c>
      <c r="D20" s="1134">
        <v>70458.14</v>
      </c>
      <c r="E20" s="703">
        <f t="shared" si="3"/>
        <v>199992.21000000002</v>
      </c>
      <c r="F20" s="1135">
        <v>182770</v>
      </c>
      <c r="G20" s="1135">
        <v>182770</v>
      </c>
      <c r="H20" s="701">
        <f t="shared" si="5"/>
        <v>17222.210000000021</v>
      </c>
    </row>
    <row r="21" spans="1:8" x14ac:dyDescent="0.25">
      <c r="A21" s="832"/>
      <c r="B21" s="739" t="s">
        <v>580</v>
      </c>
      <c r="C21" s="1134">
        <v>47136.28</v>
      </c>
      <c r="D21" s="1134">
        <v>0</v>
      </c>
      <c r="E21" s="703">
        <f t="shared" si="3"/>
        <v>47136.28</v>
      </c>
      <c r="F21" s="1135">
        <v>0</v>
      </c>
      <c r="G21" s="1135">
        <v>0</v>
      </c>
      <c r="H21" s="701">
        <f t="shared" si="5"/>
        <v>47136.28</v>
      </c>
    </row>
    <row r="22" spans="1:8" x14ac:dyDescent="0.25">
      <c r="A22" s="832"/>
      <c r="B22" s="739" t="s">
        <v>581</v>
      </c>
      <c r="C22" s="1134">
        <v>107873.76</v>
      </c>
      <c r="D22" s="1134">
        <v>-78069.91</v>
      </c>
      <c r="E22" s="703">
        <f t="shared" si="3"/>
        <v>29803.849999999991</v>
      </c>
      <c r="F22" s="1135">
        <v>5182.88</v>
      </c>
      <c r="G22" s="1135">
        <v>5182.88</v>
      </c>
      <c r="H22" s="701">
        <f t="shared" si="5"/>
        <v>24620.96999999999</v>
      </c>
    </row>
    <row r="23" spans="1:8" x14ac:dyDescent="0.25">
      <c r="A23" s="832"/>
      <c r="B23" s="739" t="s">
        <v>582</v>
      </c>
      <c r="C23" s="1134">
        <v>126482.36</v>
      </c>
      <c r="D23" s="1134">
        <v>-2100.0100000000002</v>
      </c>
      <c r="E23" s="703">
        <f t="shared" si="3"/>
        <v>124382.35</v>
      </c>
      <c r="F23" s="1135">
        <v>8799.99</v>
      </c>
      <c r="G23" s="1135">
        <v>8799.99</v>
      </c>
      <c r="H23" s="701">
        <f t="shared" si="5"/>
        <v>115582.36</v>
      </c>
    </row>
    <row r="24" spans="1:8" x14ac:dyDescent="0.25">
      <c r="A24" s="832"/>
      <c r="B24" s="739" t="s">
        <v>583</v>
      </c>
      <c r="C24" s="1134">
        <v>1411865.47</v>
      </c>
      <c r="D24" s="1134">
        <v>-621650.15</v>
      </c>
      <c r="E24" s="703">
        <f t="shared" si="3"/>
        <v>790215.32</v>
      </c>
      <c r="F24" s="1135">
        <v>207468.74</v>
      </c>
      <c r="G24" s="1135">
        <v>207468.74</v>
      </c>
      <c r="H24" s="701">
        <f t="shared" si="5"/>
        <v>582746.57999999996</v>
      </c>
    </row>
    <row r="25" spans="1:8" x14ac:dyDescent="0.25">
      <c r="A25" s="832"/>
      <c r="B25" s="739" t="s">
        <v>584</v>
      </c>
      <c r="C25" s="1134">
        <v>86925.41</v>
      </c>
      <c r="D25" s="1134">
        <v>-15779.18</v>
      </c>
      <c r="E25" s="703">
        <f t="shared" si="3"/>
        <v>71146.23000000001</v>
      </c>
      <c r="F25" s="1135">
        <v>1680</v>
      </c>
      <c r="G25" s="1135">
        <v>1680</v>
      </c>
      <c r="H25" s="701">
        <f t="shared" si="5"/>
        <v>69466.23000000001</v>
      </c>
    </row>
    <row r="26" spans="1:8" x14ac:dyDescent="0.25">
      <c r="A26" s="832"/>
      <c r="B26" s="739" t="s">
        <v>585</v>
      </c>
      <c r="C26" s="1134">
        <v>0</v>
      </c>
      <c r="D26" s="1134">
        <v>0</v>
      </c>
      <c r="E26" s="703">
        <f t="shared" si="3"/>
        <v>0</v>
      </c>
      <c r="F26" s="1135">
        <v>0</v>
      </c>
      <c r="G26" s="1135">
        <v>0</v>
      </c>
      <c r="H26" s="701">
        <f t="shared" si="5"/>
        <v>0</v>
      </c>
    </row>
    <row r="27" spans="1:8" x14ac:dyDescent="0.25">
      <c r="A27" s="832"/>
      <c r="B27" s="739" t="s">
        <v>586</v>
      </c>
      <c r="C27" s="1134">
        <v>70141.2</v>
      </c>
      <c r="D27" s="1134">
        <v>13934.17</v>
      </c>
      <c r="E27" s="703">
        <f t="shared" si="3"/>
        <v>84075.37</v>
      </c>
      <c r="F27" s="1135">
        <v>22612.79</v>
      </c>
      <c r="G27" s="1135">
        <v>22612.79</v>
      </c>
      <c r="H27" s="701">
        <f t="shared" si="5"/>
        <v>61462.579999999994</v>
      </c>
    </row>
    <row r="28" spans="1:8" x14ac:dyDescent="0.25">
      <c r="A28" s="1339" t="s">
        <v>587</v>
      </c>
      <c r="B28" s="1340"/>
      <c r="C28" s="700">
        <f>SUM(C29:C37)</f>
        <v>5868573.7199999997</v>
      </c>
      <c r="D28" s="700">
        <f t="shared" ref="D28:H28" si="6">SUM(D29:D37)</f>
        <v>-468942.38000000006</v>
      </c>
      <c r="E28" s="703">
        <f t="shared" si="6"/>
        <v>5399631.3399999999</v>
      </c>
      <c r="F28" s="700">
        <f t="shared" si="6"/>
        <v>5399481.3399999999</v>
      </c>
      <c r="G28" s="700">
        <f t="shared" si="6"/>
        <v>4925672.8899999997</v>
      </c>
      <c r="H28" s="700">
        <f t="shared" si="6"/>
        <v>149.99999999994179</v>
      </c>
    </row>
    <row r="29" spans="1:8" x14ac:dyDescent="0.25">
      <c r="A29" s="832"/>
      <c r="B29" s="739" t="s">
        <v>588</v>
      </c>
      <c r="C29" s="702">
        <v>776681.82</v>
      </c>
      <c r="D29" s="702">
        <v>-699351.82</v>
      </c>
      <c r="E29" s="703">
        <f t="shared" si="3"/>
        <v>77330</v>
      </c>
      <c r="F29" s="702">
        <v>77330</v>
      </c>
      <c r="G29" s="702">
        <v>77330</v>
      </c>
      <c r="H29" s="701">
        <f t="shared" si="5"/>
        <v>0</v>
      </c>
    </row>
    <row r="30" spans="1:8" x14ac:dyDescent="0.25">
      <c r="A30" s="832"/>
      <c r="B30" s="739" t="s">
        <v>589</v>
      </c>
      <c r="C30" s="702">
        <v>295026.06</v>
      </c>
      <c r="D30" s="702">
        <v>109385.71</v>
      </c>
      <c r="E30" s="703">
        <f t="shared" si="3"/>
        <v>404411.77</v>
      </c>
      <c r="F30" s="702">
        <v>404411.77</v>
      </c>
      <c r="G30" s="702">
        <v>378891.77</v>
      </c>
      <c r="H30" s="701">
        <f t="shared" si="5"/>
        <v>0</v>
      </c>
    </row>
    <row r="31" spans="1:8" x14ac:dyDescent="0.25">
      <c r="A31" s="832"/>
      <c r="B31" s="739" t="s">
        <v>590</v>
      </c>
      <c r="C31" s="702">
        <v>2215056.17</v>
      </c>
      <c r="D31" s="702">
        <v>-1042981.2</v>
      </c>
      <c r="E31" s="703">
        <f t="shared" si="3"/>
        <v>1172074.97</v>
      </c>
      <c r="F31" s="702">
        <v>1172074.97</v>
      </c>
      <c r="G31" s="702">
        <v>1172074.97</v>
      </c>
      <c r="H31" s="701">
        <f t="shared" si="5"/>
        <v>0</v>
      </c>
    </row>
    <row r="32" spans="1:8" x14ac:dyDescent="0.25">
      <c r="A32" s="832"/>
      <c r="B32" s="739" t="s">
        <v>591</v>
      </c>
      <c r="C32" s="702">
        <v>208622.53</v>
      </c>
      <c r="D32" s="702">
        <v>63854.42</v>
      </c>
      <c r="E32" s="703">
        <f t="shared" si="3"/>
        <v>272476.95</v>
      </c>
      <c r="F32" s="702">
        <v>272476.95</v>
      </c>
      <c r="G32" s="702">
        <v>272476.95</v>
      </c>
      <c r="H32" s="701">
        <f t="shared" si="5"/>
        <v>0</v>
      </c>
    </row>
    <row r="33" spans="1:8" x14ac:dyDescent="0.25">
      <c r="A33" s="832"/>
      <c r="B33" s="739" t="s">
        <v>592</v>
      </c>
      <c r="C33" s="702">
        <v>1071133.55</v>
      </c>
      <c r="D33" s="702">
        <v>1297781.51</v>
      </c>
      <c r="E33" s="703">
        <f t="shared" si="3"/>
        <v>2368915.06</v>
      </c>
      <c r="F33" s="702">
        <v>2368915.06</v>
      </c>
      <c r="G33" s="702">
        <v>2065812.61</v>
      </c>
      <c r="H33" s="701">
        <f t="shared" si="5"/>
        <v>0</v>
      </c>
    </row>
    <row r="34" spans="1:8" x14ac:dyDescent="0.25">
      <c r="A34" s="832"/>
      <c r="B34" s="739" t="s">
        <v>593</v>
      </c>
      <c r="C34" s="702">
        <v>10000</v>
      </c>
      <c r="D34" s="702">
        <v>127789.53</v>
      </c>
      <c r="E34" s="703">
        <f t="shared" si="3"/>
        <v>137789.53</v>
      </c>
      <c r="F34" s="702">
        <v>137789.53</v>
      </c>
      <c r="G34" s="702">
        <v>51079.53</v>
      </c>
      <c r="H34" s="701">
        <f t="shared" si="5"/>
        <v>0</v>
      </c>
    </row>
    <row r="35" spans="1:8" x14ac:dyDescent="0.25">
      <c r="A35" s="832"/>
      <c r="B35" s="739" t="s">
        <v>594</v>
      </c>
      <c r="C35" s="702">
        <v>1039603.97</v>
      </c>
      <c r="D35" s="702">
        <v>-677452.91</v>
      </c>
      <c r="E35" s="703">
        <f t="shared" si="3"/>
        <v>362151.05999999994</v>
      </c>
      <c r="F35" s="702">
        <v>362001.06</v>
      </c>
      <c r="G35" s="702">
        <v>361801.06</v>
      </c>
      <c r="H35" s="701">
        <f t="shared" si="5"/>
        <v>149.99999999994179</v>
      </c>
    </row>
    <row r="36" spans="1:8" x14ac:dyDescent="0.25">
      <c r="A36" s="832"/>
      <c r="B36" s="739" t="s">
        <v>595</v>
      </c>
      <c r="C36" s="702">
        <v>86785.58</v>
      </c>
      <c r="D36" s="702">
        <v>71734.42</v>
      </c>
      <c r="E36" s="703">
        <f t="shared" si="3"/>
        <v>158520</v>
      </c>
      <c r="F36" s="702">
        <v>158520</v>
      </c>
      <c r="G36" s="702">
        <v>157793</v>
      </c>
      <c r="H36" s="701">
        <f t="shared" si="5"/>
        <v>0</v>
      </c>
    </row>
    <row r="37" spans="1:8" ht="15.75" thickBot="1" x14ac:dyDescent="0.3">
      <c r="A37" s="738"/>
      <c r="B37" s="673" t="s">
        <v>596</v>
      </c>
      <c r="C37" s="716">
        <v>165664.04</v>
      </c>
      <c r="D37" s="716">
        <v>280297.96000000002</v>
      </c>
      <c r="E37" s="717">
        <f t="shared" si="3"/>
        <v>445962</v>
      </c>
      <c r="F37" s="716">
        <v>445962</v>
      </c>
      <c r="G37" s="716">
        <v>388413</v>
      </c>
      <c r="H37" s="718">
        <f t="shared" si="5"/>
        <v>0</v>
      </c>
    </row>
    <row r="38" spans="1:8" x14ac:dyDescent="0.25">
      <c r="A38" s="1339" t="s">
        <v>597</v>
      </c>
      <c r="B38" s="1340"/>
      <c r="C38" s="700">
        <f t="shared" ref="C38:H38" si="7">SUM(C39:C47)</f>
        <v>4313268.72</v>
      </c>
      <c r="D38" s="700">
        <f t="shared" si="7"/>
        <v>-3919530.2</v>
      </c>
      <c r="E38" s="700">
        <f t="shared" si="7"/>
        <v>393738.51999999996</v>
      </c>
      <c r="F38" s="700">
        <f t="shared" si="7"/>
        <v>393738.52</v>
      </c>
      <c r="G38" s="700">
        <f t="shared" si="7"/>
        <v>393738.52</v>
      </c>
      <c r="H38" s="700">
        <f t="shared" si="7"/>
        <v>0</v>
      </c>
    </row>
    <row r="39" spans="1:8" x14ac:dyDescent="0.25">
      <c r="A39" s="832"/>
      <c r="B39" s="739" t="s">
        <v>598</v>
      </c>
      <c r="C39" s="702">
        <v>4010014</v>
      </c>
      <c r="D39" s="702">
        <v>-4010014</v>
      </c>
      <c r="E39" s="703">
        <f t="shared" si="3"/>
        <v>0</v>
      </c>
      <c r="F39" s="702"/>
      <c r="G39" s="702"/>
      <c r="H39" s="701">
        <f t="shared" si="5"/>
        <v>0</v>
      </c>
    </row>
    <row r="40" spans="1:8" x14ac:dyDescent="0.25">
      <c r="A40" s="832"/>
      <c r="B40" s="739" t="s">
        <v>599</v>
      </c>
      <c r="C40" s="702"/>
      <c r="D40" s="702"/>
      <c r="E40" s="703">
        <f t="shared" si="3"/>
        <v>0</v>
      </c>
      <c r="F40" s="702"/>
      <c r="G40" s="702"/>
      <c r="H40" s="701">
        <f t="shared" si="5"/>
        <v>0</v>
      </c>
    </row>
    <row r="41" spans="1:8" x14ac:dyDescent="0.25">
      <c r="A41" s="832"/>
      <c r="B41" s="739" t="s">
        <v>600</v>
      </c>
      <c r="C41" s="702"/>
      <c r="D41" s="702"/>
      <c r="E41" s="703">
        <f t="shared" si="3"/>
        <v>0</v>
      </c>
      <c r="F41" s="702"/>
      <c r="G41" s="702"/>
      <c r="H41" s="701">
        <f t="shared" si="5"/>
        <v>0</v>
      </c>
    </row>
    <row r="42" spans="1:8" x14ac:dyDescent="0.25">
      <c r="A42" s="832"/>
      <c r="B42" s="739" t="s">
        <v>601</v>
      </c>
      <c r="C42" s="702">
        <v>303254.71999999997</v>
      </c>
      <c r="D42" s="702">
        <v>90483.8</v>
      </c>
      <c r="E42" s="703">
        <f t="shared" si="3"/>
        <v>393738.51999999996</v>
      </c>
      <c r="F42" s="702">
        <v>393738.52</v>
      </c>
      <c r="G42" s="702">
        <v>393738.52</v>
      </c>
      <c r="H42" s="701">
        <f t="shared" si="5"/>
        <v>0</v>
      </c>
    </row>
    <row r="43" spans="1:8" x14ac:dyDescent="0.25">
      <c r="A43" s="832"/>
      <c r="B43" s="739" t="s">
        <v>602</v>
      </c>
      <c r="C43" s="702"/>
      <c r="D43" s="702"/>
      <c r="E43" s="703">
        <f t="shared" si="3"/>
        <v>0</v>
      </c>
      <c r="F43" s="702"/>
      <c r="G43" s="702"/>
      <c r="H43" s="701">
        <f t="shared" si="5"/>
        <v>0</v>
      </c>
    </row>
    <row r="44" spans="1:8" x14ac:dyDescent="0.25">
      <c r="A44" s="832"/>
      <c r="B44" s="739" t="s">
        <v>603</v>
      </c>
      <c r="C44" s="702"/>
      <c r="D44" s="702"/>
      <c r="E44" s="703">
        <f t="shared" si="3"/>
        <v>0</v>
      </c>
      <c r="F44" s="702"/>
      <c r="G44" s="702"/>
      <c r="H44" s="701">
        <f t="shared" si="5"/>
        <v>0</v>
      </c>
    </row>
    <row r="45" spans="1:8" x14ac:dyDescent="0.25">
      <c r="A45" s="832"/>
      <c r="B45" s="739" t="s">
        <v>604</v>
      </c>
      <c r="C45" s="702"/>
      <c r="D45" s="702"/>
      <c r="E45" s="703">
        <f t="shared" si="3"/>
        <v>0</v>
      </c>
      <c r="F45" s="702"/>
      <c r="G45" s="702"/>
      <c r="H45" s="701">
        <f t="shared" si="5"/>
        <v>0</v>
      </c>
    </row>
    <row r="46" spans="1:8" x14ac:dyDescent="0.25">
      <c r="A46" s="832"/>
      <c r="B46" s="739" t="s">
        <v>605</v>
      </c>
      <c r="C46" s="702"/>
      <c r="D46" s="702"/>
      <c r="E46" s="703">
        <f t="shared" si="3"/>
        <v>0</v>
      </c>
      <c r="F46" s="702"/>
      <c r="G46" s="702"/>
      <c r="H46" s="701">
        <f t="shared" si="5"/>
        <v>0</v>
      </c>
    </row>
    <row r="47" spans="1:8" x14ac:dyDescent="0.25">
      <c r="A47" s="832"/>
      <c r="B47" s="739" t="s">
        <v>606</v>
      </c>
      <c r="C47" s="702"/>
      <c r="D47" s="702"/>
      <c r="E47" s="703">
        <f t="shared" si="3"/>
        <v>0</v>
      </c>
      <c r="F47" s="702"/>
      <c r="G47" s="702"/>
      <c r="H47" s="701">
        <f t="shared" si="5"/>
        <v>0</v>
      </c>
    </row>
    <row r="48" spans="1:8" x14ac:dyDescent="0.25">
      <c r="A48" s="1339" t="s">
        <v>607</v>
      </c>
      <c r="B48" s="1340"/>
      <c r="C48" s="700">
        <f>SUM(C49:C57)</f>
        <v>0</v>
      </c>
      <c r="D48" s="700">
        <f t="shared" ref="D48:H48" si="8">SUM(D49:D57)</f>
        <v>2706250.27</v>
      </c>
      <c r="E48" s="703">
        <f t="shared" si="8"/>
        <v>2706250.27</v>
      </c>
      <c r="F48" s="700">
        <f t="shared" si="8"/>
        <v>2706250.26</v>
      </c>
      <c r="G48" s="700">
        <f t="shared" si="8"/>
        <v>1845001.2999999998</v>
      </c>
      <c r="H48" s="700">
        <f t="shared" si="8"/>
        <v>1.0000000009313226E-2</v>
      </c>
    </row>
    <row r="49" spans="1:8" x14ac:dyDescent="0.25">
      <c r="A49" s="832"/>
      <c r="B49" s="739" t="s">
        <v>608</v>
      </c>
      <c r="C49" s="702">
        <v>0</v>
      </c>
      <c r="D49" s="702">
        <v>199006.29</v>
      </c>
      <c r="E49" s="703">
        <f t="shared" si="3"/>
        <v>199006.29</v>
      </c>
      <c r="F49" s="702">
        <v>199006.28</v>
      </c>
      <c r="G49" s="702">
        <v>199006.28</v>
      </c>
      <c r="H49" s="701">
        <f t="shared" si="5"/>
        <v>1.0000000009313226E-2</v>
      </c>
    </row>
    <row r="50" spans="1:8" x14ac:dyDescent="0.25">
      <c r="A50" s="832"/>
      <c r="B50" s="739" t="s">
        <v>609</v>
      </c>
      <c r="C50" s="702">
        <v>0</v>
      </c>
      <c r="D50" s="702">
        <v>269628.71999999997</v>
      </c>
      <c r="E50" s="703">
        <f t="shared" si="3"/>
        <v>269628.71999999997</v>
      </c>
      <c r="F50" s="702">
        <v>269628.71999999997</v>
      </c>
      <c r="G50" s="702">
        <v>269628.71999999997</v>
      </c>
      <c r="H50" s="701">
        <f t="shared" si="5"/>
        <v>0</v>
      </c>
    </row>
    <row r="51" spans="1:8" x14ac:dyDescent="0.25">
      <c r="A51" s="832"/>
      <c r="B51" s="739" t="s">
        <v>610</v>
      </c>
      <c r="C51" s="702"/>
      <c r="D51" s="702"/>
      <c r="E51" s="703">
        <f t="shared" si="3"/>
        <v>0</v>
      </c>
      <c r="F51" s="702"/>
      <c r="G51" s="702"/>
      <c r="H51" s="701">
        <f t="shared" si="5"/>
        <v>0</v>
      </c>
    </row>
    <row r="52" spans="1:8" x14ac:dyDescent="0.25">
      <c r="A52" s="832"/>
      <c r="B52" s="739" t="s">
        <v>611</v>
      </c>
      <c r="C52" s="702"/>
      <c r="D52" s="702"/>
      <c r="E52" s="703">
        <f t="shared" si="3"/>
        <v>0</v>
      </c>
      <c r="F52" s="702"/>
      <c r="G52" s="702"/>
      <c r="H52" s="701">
        <f t="shared" si="5"/>
        <v>0</v>
      </c>
    </row>
    <row r="53" spans="1:8" x14ac:dyDescent="0.25">
      <c r="A53" s="832"/>
      <c r="B53" s="739" t="s">
        <v>612</v>
      </c>
      <c r="C53" s="702"/>
      <c r="D53" s="702"/>
      <c r="E53" s="703">
        <f t="shared" si="3"/>
        <v>0</v>
      </c>
      <c r="F53" s="702"/>
      <c r="G53" s="702"/>
      <c r="H53" s="701">
        <f t="shared" si="5"/>
        <v>0</v>
      </c>
    </row>
    <row r="54" spans="1:8" x14ac:dyDescent="0.25">
      <c r="A54" s="832"/>
      <c r="B54" s="739" t="s">
        <v>613</v>
      </c>
      <c r="C54" s="702"/>
      <c r="D54" s="702"/>
      <c r="E54" s="703">
        <f t="shared" si="3"/>
        <v>0</v>
      </c>
      <c r="F54" s="702"/>
      <c r="G54" s="702"/>
      <c r="H54" s="701">
        <f t="shared" si="5"/>
        <v>0</v>
      </c>
    </row>
    <row r="55" spans="1:8" x14ac:dyDescent="0.25">
      <c r="A55" s="832"/>
      <c r="B55" s="739" t="s">
        <v>614</v>
      </c>
      <c r="C55" s="702"/>
      <c r="D55" s="702">
        <v>1235892.68</v>
      </c>
      <c r="E55" s="703">
        <f t="shared" si="3"/>
        <v>1235892.68</v>
      </c>
      <c r="F55" s="702">
        <v>1235892.68</v>
      </c>
      <c r="G55" s="702">
        <v>374643.72</v>
      </c>
      <c r="H55" s="701">
        <f t="shared" si="5"/>
        <v>0</v>
      </c>
    </row>
    <row r="56" spans="1:8" x14ac:dyDescent="0.25">
      <c r="A56" s="832"/>
      <c r="B56" s="739" t="s">
        <v>615</v>
      </c>
      <c r="C56" s="702"/>
      <c r="D56" s="702"/>
      <c r="E56" s="703">
        <f t="shared" si="3"/>
        <v>0</v>
      </c>
      <c r="F56" s="702"/>
      <c r="G56" s="702"/>
      <c r="H56" s="701">
        <f t="shared" si="5"/>
        <v>0</v>
      </c>
    </row>
    <row r="57" spans="1:8" x14ac:dyDescent="0.25">
      <c r="A57" s="832"/>
      <c r="B57" s="739" t="s">
        <v>616</v>
      </c>
      <c r="C57" s="702"/>
      <c r="D57" s="702">
        <v>1001722.58</v>
      </c>
      <c r="E57" s="703">
        <f t="shared" si="3"/>
        <v>1001722.58</v>
      </c>
      <c r="F57" s="702">
        <v>1001722.58</v>
      </c>
      <c r="G57" s="702">
        <v>1001722.58</v>
      </c>
      <c r="H57" s="701">
        <f t="shared" si="5"/>
        <v>0</v>
      </c>
    </row>
    <row r="58" spans="1:8" x14ac:dyDescent="0.25">
      <c r="A58" s="1339" t="s">
        <v>617</v>
      </c>
      <c r="B58" s="1340"/>
      <c r="C58" s="700">
        <f>SUM(C59:C61)</f>
        <v>0</v>
      </c>
      <c r="D58" s="700">
        <f t="shared" ref="D58:H58" si="9">SUM(D59:D61)</f>
        <v>0</v>
      </c>
      <c r="E58" s="703">
        <f t="shared" si="9"/>
        <v>0</v>
      </c>
      <c r="F58" s="700">
        <f t="shared" si="9"/>
        <v>0</v>
      </c>
      <c r="G58" s="700">
        <f t="shared" si="9"/>
        <v>0</v>
      </c>
      <c r="H58" s="700">
        <f t="shared" si="9"/>
        <v>0</v>
      </c>
    </row>
    <row r="59" spans="1:8" x14ac:dyDescent="0.25">
      <c r="A59" s="832"/>
      <c r="B59" s="739" t="s">
        <v>618</v>
      </c>
      <c r="C59" s="702"/>
      <c r="D59" s="702"/>
      <c r="E59" s="703">
        <f t="shared" si="3"/>
        <v>0</v>
      </c>
      <c r="F59" s="702"/>
      <c r="G59" s="702"/>
      <c r="H59" s="701">
        <f t="shared" si="5"/>
        <v>0</v>
      </c>
    </row>
    <row r="60" spans="1:8" x14ac:dyDescent="0.25">
      <c r="A60" s="832"/>
      <c r="B60" s="739" t="s">
        <v>619</v>
      </c>
      <c r="C60" s="702"/>
      <c r="D60" s="702"/>
      <c r="E60" s="703">
        <f t="shared" si="3"/>
        <v>0</v>
      </c>
      <c r="F60" s="702"/>
      <c r="G60" s="702"/>
      <c r="H60" s="701">
        <f t="shared" si="5"/>
        <v>0</v>
      </c>
    </row>
    <row r="61" spans="1:8" x14ac:dyDescent="0.25">
      <c r="A61" s="832"/>
      <c r="B61" s="739" t="s">
        <v>620</v>
      </c>
      <c r="C61" s="702"/>
      <c r="D61" s="702"/>
      <c r="E61" s="703">
        <f t="shared" si="3"/>
        <v>0</v>
      </c>
      <c r="F61" s="702"/>
      <c r="G61" s="702"/>
      <c r="H61" s="701">
        <f t="shared" si="5"/>
        <v>0</v>
      </c>
    </row>
    <row r="62" spans="1:8" x14ac:dyDescent="0.25">
      <c r="A62" s="1339" t="s">
        <v>621</v>
      </c>
      <c r="B62" s="1340"/>
      <c r="C62" s="700">
        <f t="shared" ref="C62:H62" si="10">SUM(C63:C70)</f>
        <v>0</v>
      </c>
      <c r="D62" s="700">
        <f t="shared" si="10"/>
        <v>0</v>
      </c>
      <c r="E62" s="700">
        <f t="shared" si="10"/>
        <v>0</v>
      </c>
      <c r="F62" s="700">
        <f t="shared" si="10"/>
        <v>0</v>
      </c>
      <c r="G62" s="700">
        <f t="shared" si="10"/>
        <v>0</v>
      </c>
      <c r="H62" s="700">
        <f t="shared" si="10"/>
        <v>0</v>
      </c>
    </row>
    <row r="63" spans="1:8" x14ac:dyDescent="0.25">
      <c r="A63" s="832"/>
      <c r="B63" s="739" t="s">
        <v>622</v>
      </c>
      <c r="C63" s="702"/>
      <c r="D63" s="702"/>
      <c r="E63" s="703">
        <f t="shared" si="3"/>
        <v>0</v>
      </c>
      <c r="F63" s="702"/>
      <c r="G63" s="702"/>
      <c r="H63" s="701">
        <f t="shared" si="5"/>
        <v>0</v>
      </c>
    </row>
    <row r="64" spans="1:8" x14ac:dyDescent="0.25">
      <c r="A64" s="832"/>
      <c r="B64" s="739" t="s">
        <v>623</v>
      </c>
      <c r="C64" s="702"/>
      <c r="D64" s="702"/>
      <c r="E64" s="703">
        <f t="shared" si="3"/>
        <v>0</v>
      </c>
      <c r="F64" s="702"/>
      <c r="G64" s="702"/>
      <c r="H64" s="701">
        <f t="shared" si="5"/>
        <v>0</v>
      </c>
    </row>
    <row r="65" spans="1:8" x14ac:dyDescent="0.25">
      <c r="A65" s="832"/>
      <c r="B65" s="739" t="s">
        <v>624</v>
      </c>
      <c r="C65" s="702"/>
      <c r="D65" s="702"/>
      <c r="E65" s="703">
        <f t="shared" si="3"/>
        <v>0</v>
      </c>
      <c r="F65" s="702"/>
      <c r="G65" s="702"/>
      <c r="H65" s="701">
        <f t="shared" si="5"/>
        <v>0</v>
      </c>
    </row>
    <row r="66" spans="1:8" x14ac:dyDescent="0.25">
      <c r="A66" s="832"/>
      <c r="B66" s="739" t="s">
        <v>625</v>
      </c>
      <c r="C66" s="702"/>
      <c r="D66" s="702"/>
      <c r="E66" s="703">
        <f t="shared" si="3"/>
        <v>0</v>
      </c>
      <c r="F66" s="702"/>
      <c r="G66" s="702"/>
      <c r="H66" s="701">
        <f t="shared" si="5"/>
        <v>0</v>
      </c>
    </row>
    <row r="67" spans="1:8" x14ac:dyDescent="0.25">
      <c r="A67" s="832"/>
      <c r="B67" s="739" t="s">
        <v>626</v>
      </c>
      <c r="C67" s="702"/>
      <c r="D67" s="702"/>
      <c r="E67" s="703">
        <f t="shared" si="3"/>
        <v>0</v>
      </c>
      <c r="F67" s="702"/>
      <c r="G67" s="702"/>
      <c r="H67" s="701">
        <f t="shared" si="5"/>
        <v>0</v>
      </c>
    </row>
    <row r="68" spans="1:8" x14ac:dyDescent="0.25">
      <c r="A68" s="832"/>
      <c r="B68" s="739" t="s">
        <v>627</v>
      </c>
      <c r="C68" s="702"/>
      <c r="D68" s="702"/>
      <c r="E68" s="703">
        <f t="shared" si="3"/>
        <v>0</v>
      </c>
      <c r="F68" s="702"/>
      <c r="G68" s="702"/>
      <c r="H68" s="701">
        <f t="shared" si="5"/>
        <v>0</v>
      </c>
    </row>
    <row r="69" spans="1:8" x14ac:dyDescent="0.25">
      <c r="A69" s="832"/>
      <c r="B69" s="739" t="s">
        <v>628</v>
      </c>
      <c r="C69" s="702"/>
      <c r="D69" s="702"/>
      <c r="E69" s="703">
        <f t="shared" si="3"/>
        <v>0</v>
      </c>
      <c r="F69" s="702"/>
      <c r="G69" s="702"/>
      <c r="H69" s="701">
        <f t="shared" si="5"/>
        <v>0</v>
      </c>
    </row>
    <row r="70" spans="1:8" x14ac:dyDescent="0.25">
      <c r="A70" s="832"/>
      <c r="B70" s="739" t="s">
        <v>629</v>
      </c>
      <c r="C70" s="702"/>
      <c r="D70" s="702"/>
      <c r="E70" s="703">
        <f t="shared" si="3"/>
        <v>0</v>
      </c>
      <c r="F70" s="702"/>
      <c r="G70" s="702"/>
      <c r="H70" s="701">
        <f t="shared" si="5"/>
        <v>0</v>
      </c>
    </row>
    <row r="71" spans="1:8" x14ac:dyDescent="0.25">
      <c r="A71" s="1339" t="s">
        <v>630</v>
      </c>
      <c r="B71" s="1340"/>
      <c r="C71" s="700">
        <f>SUM(C72:C74)</f>
        <v>0</v>
      </c>
      <c r="D71" s="700">
        <f t="shared" ref="D71:H71" si="11">SUM(D72:D74)</f>
        <v>0</v>
      </c>
      <c r="E71" s="703">
        <f t="shared" si="11"/>
        <v>0</v>
      </c>
      <c r="F71" s="700">
        <f t="shared" si="11"/>
        <v>0</v>
      </c>
      <c r="G71" s="700">
        <f t="shared" si="11"/>
        <v>0</v>
      </c>
      <c r="H71" s="700">
        <f t="shared" si="11"/>
        <v>0</v>
      </c>
    </row>
    <row r="72" spans="1:8" ht="15.75" thickBot="1" x14ac:dyDescent="0.3">
      <c r="A72" s="738"/>
      <c r="B72" s="673" t="s">
        <v>631</v>
      </c>
      <c r="C72" s="716"/>
      <c r="D72" s="716"/>
      <c r="E72" s="717">
        <f t="shared" si="3"/>
        <v>0</v>
      </c>
      <c r="F72" s="716"/>
      <c r="G72" s="716"/>
      <c r="H72" s="718">
        <f t="shared" si="5"/>
        <v>0</v>
      </c>
    </row>
    <row r="73" spans="1:8" x14ac:dyDescent="0.25">
      <c r="A73" s="832"/>
      <c r="B73" s="739" t="s">
        <v>632</v>
      </c>
      <c r="C73" s="702"/>
      <c r="D73" s="702"/>
      <c r="E73" s="703">
        <f t="shared" si="3"/>
        <v>0</v>
      </c>
      <c r="F73" s="702"/>
      <c r="G73" s="702"/>
      <c r="H73" s="701">
        <f t="shared" si="5"/>
        <v>0</v>
      </c>
    </row>
    <row r="74" spans="1:8" x14ac:dyDescent="0.25">
      <c r="A74" s="832"/>
      <c r="B74" s="739" t="s">
        <v>633</v>
      </c>
      <c r="C74" s="702"/>
      <c r="D74" s="702"/>
      <c r="E74" s="703">
        <f t="shared" si="3"/>
        <v>0</v>
      </c>
      <c r="F74" s="702"/>
      <c r="G74" s="702"/>
      <c r="H74" s="701">
        <f t="shared" si="5"/>
        <v>0</v>
      </c>
    </row>
    <row r="75" spans="1:8" x14ac:dyDescent="0.25">
      <c r="A75" s="1339" t="s">
        <v>634</v>
      </c>
      <c r="B75" s="1340"/>
      <c r="C75" s="700">
        <f>SUM(C76:C82)</f>
        <v>0</v>
      </c>
      <c r="D75" s="700">
        <f t="shared" ref="D75:H75" si="12">SUM(D76:D82)</f>
        <v>0</v>
      </c>
      <c r="E75" s="703">
        <f t="shared" si="12"/>
        <v>0</v>
      </c>
      <c r="F75" s="700">
        <f t="shared" si="12"/>
        <v>0</v>
      </c>
      <c r="G75" s="700">
        <f t="shared" si="12"/>
        <v>0</v>
      </c>
      <c r="H75" s="700">
        <f t="shared" si="12"/>
        <v>0</v>
      </c>
    </row>
    <row r="76" spans="1:8" x14ac:dyDescent="0.25">
      <c r="A76" s="832"/>
      <c r="B76" s="739" t="s">
        <v>635</v>
      </c>
      <c r="C76" s="702"/>
      <c r="D76" s="702"/>
      <c r="E76" s="703">
        <f t="shared" si="3"/>
        <v>0</v>
      </c>
      <c r="F76" s="702"/>
      <c r="G76" s="702"/>
      <c r="H76" s="701">
        <f t="shared" si="5"/>
        <v>0</v>
      </c>
    </row>
    <row r="77" spans="1:8" x14ac:dyDescent="0.25">
      <c r="A77" s="832"/>
      <c r="B77" s="739" t="s">
        <v>636</v>
      </c>
      <c r="C77" s="702"/>
      <c r="D77" s="702"/>
      <c r="E77" s="703">
        <f t="shared" ref="E77:E82" si="13">C77+D77</f>
        <v>0</v>
      </c>
      <c r="F77" s="702"/>
      <c r="G77" s="702"/>
      <c r="H77" s="701">
        <f t="shared" si="5"/>
        <v>0</v>
      </c>
    </row>
    <row r="78" spans="1:8" x14ac:dyDescent="0.25">
      <c r="A78" s="832"/>
      <c r="B78" s="739" t="s">
        <v>637</v>
      </c>
      <c r="C78" s="702"/>
      <c r="D78" s="702"/>
      <c r="E78" s="703">
        <f t="shared" si="13"/>
        <v>0</v>
      </c>
      <c r="F78" s="702"/>
      <c r="G78" s="702"/>
      <c r="H78" s="701">
        <f t="shared" si="5"/>
        <v>0</v>
      </c>
    </row>
    <row r="79" spans="1:8" x14ac:dyDescent="0.25">
      <c r="A79" s="832"/>
      <c r="B79" s="739" t="s">
        <v>638</v>
      </c>
      <c r="C79" s="702"/>
      <c r="D79" s="702"/>
      <c r="E79" s="703">
        <f t="shared" si="13"/>
        <v>0</v>
      </c>
      <c r="F79" s="702"/>
      <c r="G79" s="702"/>
      <c r="H79" s="701">
        <f t="shared" si="5"/>
        <v>0</v>
      </c>
    </row>
    <row r="80" spans="1:8" x14ac:dyDescent="0.25">
      <c r="A80" s="832"/>
      <c r="B80" s="739" t="s">
        <v>639</v>
      </c>
      <c r="C80" s="702"/>
      <c r="D80" s="702"/>
      <c r="E80" s="703">
        <f t="shared" si="13"/>
        <v>0</v>
      </c>
      <c r="F80" s="702"/>
      <c r="G80" s="702"/>
      <c r="H80" s="701">
        <f t="shared" si="5"/>
        <v>0</v>
      </c>
    </row>
    <row r="81" spans="1:8" x14ac:dyDescent="0.25">
      <c r="A81" s="832"/>
      <c r="B81" s="739" t="s">
        <v>640</v>
      </c>
      <c r="C81" s="702"/>
      <c r="D81" s="702"/>
      <c r="E81" s="703">
        <f t="shared" si="13"/>
        <v>0</v>
      </c>
      <c r="F81" s="702"/>
      <c r="G81" s="702"/>
      <c r="H81" s="701">
        <f t="shared" si="5"/>
        <v>0</v>
      </c>
    </row>
    <row r="82" spans="1:8" x14ac:dyDescent="0.25">
      <c r="A82" s="832"/>
      <c r="B82" s="739" t="s">
        <v>641</v>
      </c>
      <c r="C82" s="702"/>
      <c r="D82" s="702"/>
      <c r="E82" s="703">
        <f t="shared" si="13"/>
        <v>0</v>
      </c>
      <c r="F82" s="702"/>
      <c r="G82" s="702"/>
      <c r="H82" s="701">
        <f t="shared" si="5"/>
        <v>0</v>
      </c>
    </row>
    <row r="83" spans="1:8" x14ac:dyDescent="0.25">
      <c r="A83" s="1349" t="s">
        <v>642</v>
      </c>
      <c r="B83" s="1350"/>
      <c r="C83" s="699">
        <f>+C84+C92+C102+C112+C122+C132+C136+C145+C149</f>
        <v>0</v>
      </c>
      <c r="D83" s="699">
        <f t="shared" ref="D83:H83" si="14">+D84+D92+D102+D112+D122+D132+D136+D145+D149</f>
        <v>0</v>
      </c>
      <c r="E83" s="704" t="e">
        <f t="shared" si="14"/>
        <v>#VALUE!</v>
      </c>
      <c r="F83" s="699">
        <f t="shared" si="14"/>
        <v>0</v>
      </c>
      <c r="G83" s="699">
        <f t="shared" si="14"/>
        <v>0</v>
      </c>
      <c r="H83" s="699" t="e">
        <f t="shared" si="14"/>
        <v>#VALUE!</v>
      </c>
    </row>
    <row r="84" spans="1:8" x14ac:dyDescent="0.25">
      <c r="A84" s="1339" t="s">
        <v>569</v>
      </c>
      <c r="B84" s="1340"/>
      <c r="C84" s="700">
        <f>SUM(C85:C91)</f>
        <v>0</v>
      </c>
      <c r="D84" s="700">
        <f t="shared" ref="D84:H84" si="15">SUM(D85:D91)</f>
        <v>0</v>
      </c>
      <c r="E84" s="703">
        <f t="shared" si="15"/>
        <v>0</v>
      </c>
      <c r="F84" s="700">
        <f t="shared" si="15"/>
        <v>0</v>
      </c>
      <c r="G84" s="700">
        <f t="shared" si="15"/>
        <v>0</v>
      </c>
      <c r="H84" s="700">
        <f t="shared" si="15"/>
        <v>0</v>
      </c>
    </row>
    <row r="85" spans="1:8" x14ac:dyDescent="0.25">
      <c r="A85" s="832"/>
      <c r="B85" s="739" t="s">
        <v>570</v>
      </c>
      <c r="C85" s="702"/>
      <c r="D85" s="702"/>
      <c r="E85" s="703">
        <f t="shared" ref="E85:E91" si="16">C85+D85</f>
        <v>0</v>
      </c>
      <c r="F85" s="702"/>
      <c r="G85" s="702"/>
      <c r="H85" s="701">
        <f t="shared" ref="H85:H148" si="17">+E85-F85</f>
        <v>0</v>
      </c>
    </row>
    <row r="86" spans="1:8" x14ac:dyDescent="0.25">
      <c r="A86" s="832"/>
      <c r="B86" s="739" t="s">
        <v>571</v>
      </c>
      <c r="C86" s="702"/>
      <c r="D86" s="702"/>
      <c r="E86" s="703">
        <f t="shared" si="16"/>
        <v>0</v>
      </c>
      <c r="F86" s="702"/>
      <c r="G86" s="702"/>
      <c r="H86" s="701">
        <f t="shared" si="17"/>
        <v>0</v>
      </c>
    </row>
    <row r="87" spans="1:8" x14ac:dyDescent="0.25">
      <c r="A87" s="832"/>
      <c r="B87" s="739" t="s">
        <v>572</v>
      </c>
      <c r="C87" s="702"/>
      <c r="D87" s="702"/>
      <c r="E87" s="703">
        <f t="shared" si="16"/>
        <v>0</v>
      </c>
      <c r="F87" s="702"/>
      <c r="G87" s="702"/>
      <c r="H87" s="701">
        <f t="shared" si="17"/>
        <v>0</v>
      </c>
    </row>
    <row r="88" spans="1:8" x14ac:dyDescent="0.25">
      <c r="A88" s="832"/>
      <c r="B88" s="739" t="s">
        <v>573</v>
      </c>
      <c r="C88" s="702"/>
      <c r="D88" s="702"/>
      <c r="E88" s="703">
        <f t="shared" si="16"/>
        <v>0</v>
      </c>
      <c r="F88" s="702"/>
      <c r="G88" s="702"/>
      <c r="H88" s="701">
        <f t="shared" si="17"/>
        <v>0</v>
      </c>
    </row>
    <row r="89" spans="1:8" x14ac:dyDescent="0.25">
      <c r="A89" s="832"/>
      <c r="B89" s="739" t="s">
        <v>574</v>
      </c>
      <c r="C89" s="702"/>
      <c r="D89" s="702"/>
      <c r="E89" s="703">
        <f t="shared" si="16"/>
        <v>0</v>
      </c>
      <c r="F89" s="702"/>
      <c r="G89" s="702"/>
      <c r="H89" s="701">
        <f t="shared" si="17"/>
        <v>0</v>
      </c>
    </row>
    <row r="90" spans="1:8" x14ac:dyDescent="0.25">
      <c r="A90" s="832"/>
      <c r="B90" s="739" t="s">
        <v>575</v>
      </c>
      <c r="C90" s="702"/>
      <c r="D90" s="702"/>
      <c r="E90" s="703">
        <f t="shared" si="16"/>
        <v>0</v>
      </c>
      <c r="F90" s="702"/>
      <c r="G90" s="702"/>
      <c r="H90" s="701">
        <f t="shared" si="17"/>
        <v>0</v>
      </c>
    </row>
    <row r="91" spans="1:8" x14ac:dyDescent="0.25">
      <c r="A91" s="832"/>
      <c r="B91" s="739" t="s">
        <v>576</v>
      </c>
      <c r="C91" s="702"/>
      <c r="D91" s="702"/>
      <c r="E91" s="703">
        <f t="shared" si="16"/>
        <v>0</v>
      </c>
      <c r="F91" s="702"/>
      <c r="G91" s="702"/>
      <c r="H91" s="701">
        <f t="shared" si="17"/>
        <v>0</v>
      </c>
    </row>
    <row r="92" spans="1:8" x14ac:dyDescent="0.25">
      <c r="A92" s="1339" t="s">
        <v>577</v>
      </c>
      <c r="B92" s="1340"/>
      <c r="C92" s="700">
        <f>SUM(C93:C101)</f>
        <v>0</v>
      </c>
      <c r="D92" s="700">
        <f t="shared" ref="D92:H92" si="18">SUM(D93:D101)</f>
        <v>0</v>
      </c>
      <c r="E92" s="703">
        <f t="shared" si="18"/>
        <v>0</v>
      </c>
      <c r="F92" s="700">
        <f t="shared" si="18"/>
        <v>0</v>
      </c>
      <c r="G92" s="700">
        <f t="shared" si="18"/>
        <v>0</v>
      </c>
      <c r="H92" s="700">
        <f t="shared" si="18"/>
        <v>0</v>
      </c>
    </row>
    <row r="93" spans="1:8" x14ac:dyDescent="0.25">
      <c r="A93" s="832"/>
      <c r="B93" s="739" t="s">
        <v>578</v>
      </c>
      <c r="C93" s="702"/>
      <c r="D93" s="702"/>
      <c r="E93" s="703">
        <f t="shared" ref="E93:E101" si="19">C93+D93</f>
        <v>0</v>
      </c>
      <c r="F93" s="702"/>
      <c r="G93" s="702"/>
      <c r="H93" s="701">
        <f t="shared" si="17"/>
        <v>0</v>
      </c>
    </row>
    <row r="94" spans="1:8" x14ac:dyDescent="0.25">
      <c r="A94" s="832"/>
      <c r="B94" s="739" t="s">
        <v>579</v>
      </c>
      <c r="C94" s="702"/>
      <c r="D94" s="702"/>
      <c r="E94" s="703">
        <f t="shared" si="19"/>
        <v>0</v>
      </c>
      <c r="F94" s="702"/>
      <c r="G94" s="702"/>
      <c r="H94" s="701">
        <f t="shared" si="17"/>
        <v>0</v>
      </c>
    </row>
    <row r="95" spans="1:8" x14ac:dyDescent="0.25">
      <c r="A95" s="832"/>
      <c r="B95" s="739" t="s">
        <v>580</v>
      </c>
      <c r="C95" s="702"/>
      <c r="D95" s="702"/>
      <c r="E95" s="703">
        <f t="shared" si="19"/>
        <v>0</v>
      </c>
      <c r="F95" s="702"/>
      <c r="G95" s="702"/>
      <c r="H95" s="701">
        <f t="shared" si="17"/>
        <v>0</v>
      </c>
    </row>
    <row r="96" spans="1:8" x14ac:dyDescent="0.25">
      <c r="A96" s="832"/>
      <c r="B96" s="739" t="s">
        <v>581</v>
      </c>
      <c r="C96" s="702"/>
      <c r="D96" s="702"/>
      <c r="E96" s="703">
        <f t="shared" si="19"/>
        <v>0</v>
      </c>
      <c r="F96" s="702"/>
      <c r="G96" s="702"/>
      <c r="H96" s="701">
        <f t="shared" si="17"/>
        <v>0</v>
      </c>
    </row>
    <row r="97" spans="1:8" x14ac:dyDescent="0.25">
      <c r="A97" s="832"/>
      <c r="B97" s="739" t="s">
        <v>582</v>
      </c>
      <c r="C97" s="702"/>
      <c r="D97" s="702"/>
      <c r="E97" s="703">
        <f t="shared" si="19"/>
        <v>0</v>
      </c>
      <c r="F97" s="702"/>
      <c r="G97" s="702"/>
      <c r="H97" s="701">
        <f t="shared" si="17"/>
        <v>0</v>
      </c>
    </row>
    <row r="98" spans="1:8" x14ac:dyDescent="0.25">
      <c r="A98" s="832"/>
      <c r="B98" s="739" t="s">
        <v>583</v>
      </c>
      <c r="C98" s="702"/>
      <c r="D98" s="702"/>
      <c r="E98" s="703">
        <f t="shared" si="19"/>
        <v>0</v>
      </c>
      <c r="F98" s="702"/>
      <c r="G98" s="702"/>
      <c r="H98" s="701">
        <f t="shared" si="17"/>
        <v>0</v>
      </c>
    </row>
    <row r="99" spans="1:8" x14ac:dyDescent="0.25">
      <c r="A99" s="832"/>
      <c r="B99" s="739" t="s">
        <v>584</v>
      </c>
      <c r="C99" s="702"/>
      <c r="D99" s="702"/>
      <c r="E99" s="703">
        <f t="shared" si="19"/>
        <v>0</v>
      </c>
      <c r="F99" s="702"/>
      <c r="G99" s="702"/>
      <c r="H99" s="701">
        <f t="shared" si="17"/>
        <v>0</v>
      </c>
    </row>
    <row r="100" spans="1:8" x14ac:dyDescent="0.25">
      <c r="A100" s="832"/>
      <c r="B100" s="739" t="s">
        <v>585</v>
      </c>
      <c r="C100" s="702"/>
      <c r="D100" s="702"/>
      <c r="E100" s="703">
        <f t="shared" si="19"/>
        <v>0</v>
      </c>
      <c r="F100" s="702"/>
      <c r="G100" s="702"/>
      <c r="H100" s="701">
        <f t="shared" si="17"/>
        <v>0</v>
      </c>
    </row>
    <row r="101" spans="1:8" x14ac:dyDescent="0.25">
      <c r="A101" s="832"/>
      <c r="B101" s="739" t="s">
        <v>586</v>
      </c>
      <c r="C101" s="702"/>
      <c r="D101" s="702"/>
      <c r="E101" s="703">
        <f t="shared" si="19"/>
        <v>0</v>
      </c>
      <c r="F101" s="702"/>
      <c r="G101" s="702"/>
      <c r="H101" s="701">
        <f t="shared" si="17"/>
        <v>0</v>
      </c>
    </row>
    <row r="102" spans="1:8" x14ac:dyDescent="0.25">
      <c r="A102" s="1339" t="s">
        <v>587</v>
      </c>
      <c r="B102" s="1340"/>
      <c r="C102" s="700">
        <f>SUM(C103:C111)</f>
        <v>0</v>
      </c>
      <c r="D102" s="700">
        <f t="shared" ref="D102:H102" si="20">SUM(D103:D111)</f>
        <v>0</v>
      </c>
      <c r="E102" s="703">
        <f t="shared" si="20"/>
        <v>0</v>
      </c>
      <c r="F102" s="700">
        <f t="shared" si="20"/>
        <v>0</v>
      </c>
      <c r="G102" s="700">
        <f t="shared" si="20"/>
        <v>0</v>
      </c>
      <c r="H102" s="700">
        <f t="shared" si="20"/>
        <v>0</v>
      </c>
    </row>
    <row r="103" spans="1:8" x14ac:dyDescent="0.25">
      <c r="A103" s="832"/>
      <c r="B103" s="739" t="s">
        <v>588</v>
      </c>
      <c r="C103" s="702"/>
      <c r="D103" s="702"/>
      <c r="E103" s="703">
        <f t="shared" ref="E103:E111" si="21">C103+D103</f>
        <v>0</v>
      </c>
      <c r="F103" s="702"/>
      <c r="G103" s="702"/>
      <c r="H103" s="701">
        <f t="shared" si="17"/>
        <v>0</v>
      </c>
    </row>
    <row r="104" spans="1:8" x14ac:dyDescent="0.25">
      <c r="A104" s="832"/>
      <c r="B104" s="739" t="s">
        <v>589</v>
      </c>
      <c r="C104" s="702"/>
      <c r="D104" s="702"/>
      <c r="E104" s="703">
        <f t="shared" si="21"/>
        <v>0</v>
      </c>
      <c r="F104" s="702"/>
      <c r="G104" s="702"/>
      <c r="H104" s="701">
        <f t="shared" si="17"/>
        <v>0</v>
      </c>
    </row>
    <row r="105" spans="1:8" x14ac:dyDescent="0.25">
      <c r="A105" s="832"/>
      <c r="B105" s="739" t="s">
        <v>590</v>
      </c>
      <c r="C105" s="702"/>
      <c r="D105" s="702"/>
      <c r="E105" s="703">
        <f t="shared" si="21"/>
        <v>0</v>
      </c>
      <c r="F105" s="702"/>
      <c r="G105" s="702"/>
      <c r="H105" s="701">
        <f t="shared" si="17"/>
        <v>0</v>
      </c>
    </row>
    <row r="106" spans="1:8" x14ac:dyDescent="0.25">
      <c r="A106" s="832"/>
      <c r="B106" s="739" t="s">
        <v>591</v>
      </c>
      <c r="C106" s="702"/>
      <c r="D106" s="702"/>
      <c r="E106" s="703">
        <f t="shared" si="21"/>
        <v>0</v>
      </c>
      <c r="F106" s="702"/>
      <c r="G106" s="702"/>
      <c r="H106" s="701">
        <f t="shared" si="17"/>
        <v>0</v>
      </c>
    </row>
    <row r="107" spans="1:8" ht="15.75" thickBot="1" x14ac:dyDescent="0.3">
      <c r="A107" s="738"/>
      <c r="B107" s="673" t="s">
        <v>592</v>
      </c>
      <c r="C107" s="716"/>
      <c r="D107" s="716"/>
      <c r="E107" s="717">
        <f t="shared" si="21"/>
        <v>0</v>
      </c>
      <c r="F107" s="716"/>
      <c r="G107" s="716"/>
      <c r="H107" s="718">
        <f t="shared" si="17"/>
        <v>0</v>
      </c>
    </row>
    <row r="108" spans="1:8" x14ac:dyDescent="0.25">
      <c r="A108" s="832"/>
      <c r="B108" s="739" t="s">
        <v>593</v>
      </c>
      <c r="C108" s="702"/>
      <c r="D108" s="702"/>
      <c r="E108" s="703">
        <f t="shared" si="21"/>
        <v>0</v>
      </c>
      <c r="F108" s="702"/>
      <c r="G108" s="702"/>
      <c r="H108" s="701">
        <f t="shared" si="17"/>
        <v>0</v>
      </c>
    </row>
    <row r="109" spans="1:8" x14ac:dyDescent="0.25">
      <c r="A109" s="832"/>
      <c r="B109" s="739" t="s">
        <v>594</v>
      </c>
      <c r="C109" s="702"/>
      <c r="D109" s="702"/>
      <c r="E109" s="703">
        <f t="shared" si="21"/>
        <v>0</v>
      </c>
      <c r="F109" s="702"/>
      <c r="G109" s="702"/>
      <c r="H109" s="701">
        <f t="shared" si="17"/>
        <v>0</v>
      </c>
    </row>
    <row r="110" spans="1:8" x14ac:dyDescent="0.25">
      <c r="A110" s="832"/>
      <c r="B110" s="739" t="s">
        <v>595</v>
      </c>
      <c r="C110" s="702"/>
      <c r="D110" s="702"/>
      <c r="E110" s="703">
        <f t="shared" si="21"/>
        <v>0</v>
      </c>
      <c r="F110" s="702"/>
      <c r="G110" s="702"/>
      <c r="H110" s="701">
        <f t="shared" si="17"/>
        <v>0</v>
      </c>
    </row>
    <row r="111" spans="1:8" x14ac:dyDescent="0.25">
      <c r="A111" s="832"/>
      <c r="B111" s="739" t="s">
        <v>596</v>
      </c>
      <c r="C111" s="702"/>
      <c r="D111" s="702"/>
      <c r="E111" s="703">
        <f t="shared" si="21"/>
        <v>0</v>
      </c>
      <c r="F111" s="702"/>
      <c r="G111" s="702"/>
      <c r="H111" s="701">
        <f t="shared" si="17"/>
        <v>0</v>
      </c>
    </row>
    <row r="112" spans="1:8" x14ac:dyDescent="0.25">
      <c r="A112" s="1339" t="s">
        <v>597</v>
      </c>
      <c r="B112" s="1340"/>
      <c r="C112" s="700">
        <f>SUM(C113:C121)</f>
        <v>0</v>
      </c>
      <c r="D112" s="700">
        <f t="shared" ref="D112:H112" si="22">SUM(D113:D121)</f>
        <v>0</v>
      </c>
      <c r="E112" s="703" t="e">
        <f t="shared" si="22"/>
        <v>#VALUE!</v>
      </c>
      <c r="F112" s="700">
        <f t="shared" si="22"/>
        <v>0</v>
      </c>
      <c r="G112" s="700">
        <f t="shared" si="22"/>
        <v>0</v>
      </c>
      <c r="H112" s="700" t="e">
        <f t="shared" si="22"/>
        <v>#VALUE!</v>
      </c>
    </row>
    <row r="113" spans="1:8" x14ac:dyDescent="0.25">
      <c r="A113" s="832"/>
      <c r="B113" s="739" t="s">
        <v>598</v>
      </c>
      <c r="C113" s="702"/>
      <c r="D113" s="702"/>
      <c r="E113" s="703">
        <f t="shared" ref="E113:E121" si="23">C113+D113</f>
        <v>0</v>
      </c>
      <c r="F113" s="702"/>
      <c r="G113" s="702"/>
      <c r="H113" s="701">
        <f t="shared" si="17"/>
        <v>0</v>
      </c>
    </row>
    <row r="114" spans="1:8" x14ac:dyDescent="0.25">
      <c r="A114" s="832"/>
      <c r="B114" s="739" t="s">
        <v>599</v>
      </c>
      <c r="C114" s="702"/>
      <c r="D114" s="702"/>
      <c r="E114" s="703">
        <f t="shared" si="23"/>
        <v>0</v>
      </c>
      <c r="F114" s="702"/>
      <c r="G114" s="702"/>
      <c r="H114" s="701">
        <f t="shared" si="17"/>
        <v>0</v>
      </c>
    </row>
    <row r="115" spans="1:8" x14ac:dyDescent="0.25">
      <c r="A115" s="832"/>
      <c r="B115" s="739" t="s">
        <v>600</v>
      </c>
      <c r="C115" s="702"/>
      <c r="D115" s="702"/>
      <c r="E115" s="703">
        <f t="shared" si="23"/>
        <v>0</v>
      </c>
      <c r="F115" s="702"/>
      <c r="G115" s="702"/>
      <c r="H115" s="701">
        <f t="shared" si="17"/>
        <v>0</v>
      </c>
    </row>
    <row r="116" spans="1:8" x14ac:dyDescent="0.25">
      <c r="A116" s="832"/>
      <c r="B116" s="739" t="s">
        <v>601</v>
      </c>
      <c r="C116" s="702"/>
      <c r="D116" s="702"/>
      <c r="E116" s="703">
        <f t="shared" si="23"/>
        <v>0</v>
      </c>
      <c r="F116" s="702"/>
      <c r="G116" s="702"/>
      <c r="H116" s="701">
        <f t="shared" si="17"/>
        <v>0</v>
      </c>
    </row>
    <row r="117" spans="1:8" x14ac:dyDescent="0.25">
      <c r="A117" s="832"/>
      <c r="B117" s="739" t="s">
        <v>602</v>
      </c>
      <c r="C117" s="702"/>
      <c r="D117" s="702"/>
      <c r="E117" s="703">
        <f t="shared" si="23"/>
        <v>0</v>
      </c>
      <c r="F117" s="702"/>
      <c r="G117" s="702"/>
      <c r="H117" s="701">
        <f t="shared" si="17"/>
        <v>0</v>
      </c>
    </row>
    <row r="118" spans="1:8" x14ac:dyDescent="0.25">
      <c r="A118" s="832"/>
      <c r="B118" s="739" t="s">
        <v>603</v>
      </c>
      <c r="C118" s="702" t="s">
        <v>3549</v>
      </c>
      <c r="D118" s="702"/>
      <c r="E118" s="703" t="e">
        <f t="shared" si="23"/>
        <v>#VALUE!</v>
      </c>
      <c r="F118" s="702"/>
      <c r="G118" s="702"/>
      <c r="H118" s="701" t="e">
        <f t="shared" si="17"/>
        <v>#VALUE!</v>
      </c>
    </row>
    <row r="119" spans="1:8" x14ac:dyDescent="0.25">
      <c r="A119" s="832"/>
      <c r="B119" s="739" t="s">
        <v>604</v>
      </c>
      <c r="C119" s="702"/>
      <c r="D119" s="702"/>
      <c r="E119" s="703">
        <f t="shared" si="23"/>
        <v>0</v>
      </c>
      <c r="F119" s="702"/>
      <c r="G119" s="702"/>
      <c r="H119" s="701">
        <f t="shared" si="17"/>
        <v>0</v>
      </c>
    </row>
    <row r="120" spans="1:8" x14ac:dyDescent="0.25">
      <c r="A120" s="832"/>
      <c r="B120" s="739" t="s">
        <v>605</v>
      </c>
      <c r="C120" s="702"/>
      <c r="D120" s="702"/>
      <c r="E120" s="703">
        <f t="shared" si="23"/>
        <v>0</v>
      </c>
      <c r="F120" s="702"/>
      <c r="G120" s="702"/>
      <c r="H120" s="701">
        <f t="shared" si="17"/>
        <v>0</v>
      </c>
    </row>
    <row r="121" spans="1:8" x14ac:dyDescent="0.25">
      <c r="A121" s="832"/>
      <c r="B121" s="739" t="s">
        <v>606</v>
      </c>
      <c r="C121" s="702"/>
      <c r="D121" s="702"/>
      <c r="E121" s="703">
        <f t="shared" si="23"/>
        <v>0</v>
      </c>
      <c r="F121" s="702"/>
      <c r="G121" s="702"/>
      <c r="H121" s="701">
        <f t="shared" si="17"/>
        <v>0</v>
      </c>
    </row>
    <row r="122" spans="1:8" x14ac:dyDescent="0.25">
      <c r="A122" s="1339" t="s">
        <v>607</v>
      </c>
      <c r="B122" s="1340"/>
      <c r="C122" s="700">
        <f>SUM(C123:C131)</f>
        <v>0</v>
      </c>
      <c r="D122" s="700">
        <f t="shared" ref="D122:H122" si="24">SUM(D123:D131)</f>
        <v>0</v>
      </c>
      <c r="E122" s="703">
        <f t="shared" si="24"/>
        <v>0</v>
      </c>
      <c r="F122" s="700">
        <f t="shared" si="24"/>
        <v>0</v>
      </c>
      <c r="G122" s="700">
        <f t="shared" si="24"/>
        <v>0</v>
      </c>
      <c r="H122" s="700">
        <f t="shared" si="24"/>
        <v>0</v>
      </c>
    </row>
    <row r="123" spans="1:8" x14ac:dyDescent="0.25">
      <c r="A123" s="832"/>
      <c r="B123" s="739" t="s">
        <v>608</v>
      </c>
      <c r="C123" s="702">
        <v>0</v>
      </c>
      <c r="D123" s="702"/>
      <c r="E123" s="703">
        <f t="shared" ref="E123:E131" si="25">C123+D123</f>
        <v>0</v>
      </c>
      <c r="F123" s="702"/>
      <c r="G123" s="702"/>
      <c r="H123" s="701">
        <f t="shared" si="17"/>
        <v>0</v>
      </c>
    </row>
    <row r="124" spans="1:8" x14ac:dyDescent="0.25">
      <c r="A124" s="832"/>
      <c r="B124" s="739" t="s">
        <v>609</v>
      </c>
      <c r="C124" s="702"/>
      <c r="D124" s="702"/>
      <c r="E124" s="703">
        <f t="shared" si="25"/>
        <v>0</v>
      </c>
      <c r="F124" s="702"/>
      <c r="G124" s="702"/>
      <c r="H124" s="701">
        <f t="shared" si="17"/>
        <v>0</v>
      </c>
    </row>
    <row r="125" spans="1:8" x14ac:dyDescent="0.25">
      <c r="A125" s="832"/>
      <c r="B125" s="739" t="s">
        <v>610</v>
      </c>
      <c r="C125" s="702"/>
      <c r="D125" s="702"/>
      <c r="E125" s="703">
        <f t="shared" si="25"/>
        <v>0</v>
      </c>
      <c r="F125" s="702"/>
      <c r="G125" s="702"/>
      <c r="H125" s="701">
        <f t="shared" si="17"/>
        <v>0</v>
      </c>
    </row>
    <row r="126" spans="1:8" x14ac:dyDescent="0.25">
      <c r="A126" s="832"/>
      <c r="B126" s="739" t="s">
        <v>611</v>
      </c>
      <c r="C126" s="702"/>
      <c r="D126" s="702"/>
      <c r="E126" s="703">
        <f t="shared" si="25"/>
        <v>0</v>
      </c>
      <c r="F126" s="702"/>
      <c r="G126" s="702"/>
      <c r="H126" s="701">
        <f t="shared" si="17"/>
        <v>0</v>
      </c>
    </row>
    <row r="127" spans="1:8" x14ac:dyDescent="0.25">
      <c r="A127" s="832"/>
      <c r="B127" s="739" t="s">
        <v>612</v>
      </c>
      <c r="C127" s="702"/>
      <c r="D127" s="702"/>
      <c r="E127" s="703">
        <f t="shared" si="25"/>
        <v>0</v>
      </c>
      <c r="F127" s="702"/>
      <c r="G127" s="702"/>
      <c r="H127" s="701">
        <f t="shared" si="17"/>
        <v>0</v>
      </c>
    </row>
    <row r="128" spans="1:8" x14ac:dyDescent="0.25">
      <c r="A128" s="832"/>
      <c r="B128" s="739" t="s">
        <v>613</v>
      </c>
      <c r="C128" s="702"/>
      <c r="D128" s="702"/>
      <c r="E128" s="703">
        <f t="shared" si="25"/>
        <v>0</v>
      </c>
      <c r="F128" s="702"/>
      <c r="G128" s="702"/>
      <c r="H128" s="701">
        <f t="shared" si="17"/>
        <v>0</v>
      </c>
    </row>
    <row r="129" spans="1:8" x14ac:dyDescent="0.25">
      <c r="A129" s="832"/>
      <c r="B129" s="739" t="s">
        <v>614</v>
      </c>
      <c r="C129" s="702"/>
      <c r="D129" s="702"/>
      <c r="E129" s="703">
        <f t="shared" si="25"/>
        <v>0</v>
      </c>
      <c r="F129" s="702"/>
      <c r="G129" s="702"/>
      <c r="H129" s="701">
        <f t="shared" si="17"/>
        <v>0</v>
      </c>
    </row>
    <row r="130" spans="1:8" x14ac:dyDescent="0.25">
      <c r="A130" s="832"/>
      <c r="B130" s="739" t="s">
        <v>615</v>
      </c>
      <c r="C130" s="702"/>
      <c r="D130" s="702"/>
      <c r="E130" s="703">
        <f t="shared" si="25"/>
        <v>0</v>
      </c>
      <c r="F130" s="702"/>
      <c r="G130" s="702"/>
      <c r="H130" s="701">
        <f t="shared" si="17"/>
        <v>0</v>
      </c>
    </row>
    <row r="131" spans="1:8" x14ac:dyDescent="0.25">
      <c r="A131" s="832"/>
      <c r="B131" s="739" t="s">
        <v>616</v>
      </c>
      <c r="C131" s="702"/>
      <c r="D131" s="702"/>
      <c r="E131" s="703">
        <f t="shared" si="25"/>
        <v>0</v>
      </c>
      <c r="F131" s="702"/>
      <c r="G131" s="702"/>
      <c r="H131" s="701">
        <f t="shared" si="17"/>
        <v>0</v>
      </c>
    </row>
    <row r="132" spans="1:8" x14ac:dyDescent="0.25">
      <c r="A132" s="1339" t="s">
        <v>617</v>
      </c>
      <c r="B132" s="1340"/>
      <c r="C132" s="700">
        <f>SUM(C133:C135)</f>
        <v>0</v>
      </c>
      <c r="D132" s="700">
        <f t="shared" ref="D132:H132" si="26">SUM(D133:D135)</f>
        <v>0</v>
      </c>
      <c r="E132" s="703">
        <f t="shared" si="26"/>
        <v>0</v>
      </c>
      <c r="F132" s="700">
        <f t="shared" si="26"/>
        <v>0</v>
      </c>
      <c r="G132" s="700">
        <f t="shared" si="26"/>
        <v>0</v>
      </c>
      <c r="H132" s="700">
        <f t="shared" si="26"/>
        <v>0</v>
      </c>
    </row>
    <row r="133" spans="1:8" x14ac:dyDescent="0.25">
      <c r="A133" s="832"/>
      <c r="B133" s="739" t="s">
        <v>618</v>
      </c>
      <c r="C133" s="702"/>
      <c r="D133" s="702"/>
      <c r="E133" s="703">
        <f t="shared" ref="E133:E135" si="27">C133+D133</f>
        <v>0</v>
      </c>
      <c r="F133" s="702"/>
      <c r="G133" s="702"/>
      <c r="H133" s="701">
        <f t="shared" si="17"/>
        <v>0</v>
      </c>
    </row>
    <row r="134" spans="1:8" x14ac:dyDescent="0.25">
      <c r="A134" s="832"/>
      <c r="B134" s="739" t="s">
        <v>619</v>
      </c>
      <c r="C134" s="702"/>
      <c r="D134" s="702"/>
      <c r="E134" s="703">
        <f t="shared" si="27"/>
        <v>0</v>
      </c>
      <c r="F134" s="702"/>
      <c r="G134" s="702"/>
      <c r="H134" s="701">
        <f t="shared" si="17"/>
        <v>0</v>
      </c>
    </row>
    <row r="135" spans="1:8" x14ac:dyDescent="0.25">
      <c r="A135" s="832"/>
      <c r="B135" s="739" t="s">
        <v>620</v>
      </c>
      <c r="C135" s="702"/>
      <c r="D135" s="702"/>
      <c r="E135" s="703">
        <f t="shared" si="27"/>
        <v>0</v>
      </c>
      <c r="F135" s="702"/>
      <c r="G135" s="702"/>
      <c r="H135" s="701">
        <f t="shared" si="17"/>
        <v>0</v>
      </c>
    </row>
    <row r="136" spans="1:8" x14ac:dyDescent="0.25">
      <c r="A136" s="1339" t="s">
        <v>621</v>
      </c>
      <c r="B136" s="1340"/>
      <c r="C136" s="700">
        <f>SUM(C137:C144)</f>
        <v>0</v>
      </c>
      <c r="D136" s="700">
        <f t="shared" ref="D136:H136" si="28">SUM(D137:D144)</f>
        <v>0</v>
      </c>
      <c r="E136" s="703">
        <f t="shared" si="28"/>
        <v>0</v>
      </c>
      <c r="F136" s="700">
        <f t="shared" si="28"/>
        <v>0</v>
      </c>
      <c r="G136" s="700">
        <f t="shared" si="28"/>
        <v>0</v>
      </c>
      <c r="H136" s="700">
        <f t="shared" si="28"/>
        <v>0</v>
      </c>
    </row>
    <row r="137" spans="1:8" x14ac:dyDescent="0.25">
      <c r="A137" s="832"/>
      <c r="B137" s="739" t="s">
        <v>622</v>
      </c>
      <c r="C137" s="702"/>
      <c r="D137" s="702"/>
      <c r="E137" s="703">
        <f t="shared" ref="E137:E144" si="29">C137+D137</f>
        <v>0</v>
      </c>
      <c r="F137" s="702"/>
      <c r="G137" s="702"/>
      <c r="H137" s="701">
        <f t="shared" si="17"/>
        <v>0</v>
      </c>
    </row>
    <row r="138" spans="1:8" x14ac:dyDescent="0.25">
      <c r="A138" s="832"/>
      <c r="B138" s="739" t="s">
        <v>623</v>
      </c>
      <c r="C138" s="702"/>
      <c r="D138" s="702"/>
      <c r="E138" s="703">
        <f t="shared" si="29"/>
        <v>0</v>
      </c>
      <c r="F138" s="702"/>
      <c r="G138" s="702"/>
      <c r="H138" s="701">
        <f t="shared" si="17"/>
        <v>0</v>
      </c>
    </row>
    <row r="139" spans="1:8" x14ac:dyDescent="0.25">
      <c r="A139" s="832"/>
      <c r="B139" s="739" t="s">
        <v>624</v>
      </c>
      <c r="C139" s="702"/>
      <c r="D139" s="702"/>
      <c r="E139" s="703">
        <f t="shared" si="29"/>
        <v>0</v>
      </c>
      <c r="F139" s="702"/>
      <c r="G139" s="702"/>
      <c r="H139" s="701">
        <f t="shared" si="17"/>
        <v>0</v>
      </c>
    </row>
    <row r="140" spans="1:8" x14ac:dyDescent="0.25">
      <c r="A140" s="832"/>
      <c r="B140" s="739" t="s">
        <v>625</v>
      </c>
      <c r="C140" s="702"/>
      <c r="D140" s="702"/>
      <c r="E140" s="703">
        <f t="shared" si="29"/>
        <v>0</v>
      </c>
      <c r="F140" s="702"/>
      <c r="G140" s="702"/>
      <c r="H140" s="701">
        <f t="shared" si="17"/>
        <v>0</v>
      </c>
    </row>
    <row r="141" spans="1:8" x14ac:dyDescent="0.25">
      <c r="A141" s="832"/>
      <c r="B141" s="739" t="s">
        <v>626</v>
      </c>
      <c r="C141" s="702"/>
      <c r="D141" s="702"/>
      <c r="E141" s="703">
        <f t="shared" si="29"/>
        <v>0</v>
      </c>
      <c r="F141" s="702"/>
      <c r="G141" s="702"/>
      <c r="H141" s="701">
        <f t="shared" si="17"/>
        <v>0</v>
      </c>
    </row>
    <row r="142" spans="1:8" ht="15.75" thickBot="1" x14ac:dyDescent="0.3">
      <c r="A142" s="738"/>
      <c r="B142" s="673" t="s">
        <v>627</v>
      </c>
      <c r="C142" s="716"/>
      <c r="D142" s="716"/>
      <c r="E142" s="717">
        <f t="shared" si="29"/>
        <v>0</v>
      </c>
      <c r="F142" s="716"/>
      <c r="G142" s="716"/>
      <c r="H142" s="718">
        <f t="shared" si="17"/>
        <v>0</v>
      </c>
    </row>
    <row r="143" spans="1:8" x14ac:dyDescent="0.25">
      <c r="A143" s="832"/>
      <c r="B143" s="739" t="s">
        <v>628</v>
      </c>
      <c r="C143" s="702"/>
      <c r="D143" s="702"/>
      <c r="E143" s="703">
        <f t="shared" si="29"/>
        <v>0</v>
      </c>
      <c r="F143" s="702"/>
      <c r="G143" s="702"/>
      <c r="H143" s="701">
        <f t="shared" si="17"/>
        <v>0</v>
      </c>
    </row>
    <row r="144" spans="1:8" x14ac:dyDescent="0.25">
      <c r="A144" s="832"/>
      <c r="B144" s="739" t="s">
        <v>629</v>
      </c>
      <c r="C144" s="702"/>
      <c r="D144" s="702"/>
      <c r="E144" s="703">
        <f t="shared" si="29"/>
        <v>0</v>
      </c>
      <c r="F144" s="702"/>
      <c r="G144" s="702"/>
      <c r="H144" s="701">
        <f t="shared" si="17"/>
        <v>0</v>
      </c>
    </row>
    <row r="145" spans="1:9" x14ac:dyDescent="0.25">
      <c r="A145" s="1339" t="s">
        <v>630</v>
      </c>
      <c r="B145" s="1340"/>
      <c r="C145" s="700">
        <f>SUM(C146:C148)</f>
        <v>0</v>
      </c>
      <c r="D145" s="700">
        <f t="shared" ref="D145:H145" si="30">SUM(D146:D148)</f>
        <v>0</v>
      </c>
      <c r="E145" s="703">
        <f t="shared" si="30"/>
        <v>0</v>
      </c>
      <c r="F145" s="700">
        <f t="shared" si="30"/>
        <v>0</v>
      </c>
      <c r="G145" s="700">
        <f t="shared" si="30"/>
        <v>0</v>
      </c>
      <c r="H145" s="700">
        <f t="shared" si="30"/>
        <v>0</v>
      </c>
    </row>
    <row r="146" spans="1:9" x14ac:dyDescent="0.25">
      <c r="A146" s="832"/>
      <c r="B146" s="739" t="s">
        <v>631</v>
      </c>
      <c r="C146" s="702"/>
      <c r="D146" s="702"/>
      <c r="E146" s="703">
        <f t="shared" ref="E146:E148" si="31">C146+D146</f>
        <v>0</v>
      </c>
      <c r="F146" s="702"/>
      <c r="G146" s="702"/>
      <c r="H146" s="701">
        <f t="shared" si="17"/>
        <v>0</v>
      </c>
    </row>
    <row r="147" spans="1:9" x14ac:dyDescent="0.25">
      <c r="A147" s="832"/>
      <c r="B147" s="739" t="s">
        <v>632</v>
      </c>
      <c r="C147" s="702"/>
      <c r="D147" s="702"/>
      <c r="E147" s="703">
        <f t="shared" si="31"/>
        <v>0</v>
      </c>
      <c r="F147" s="702"/>
      <c r="G147" s="702"/>
      <c r="H147" s="701">
        <f t="shared" si="17"/>
        <v>0</v>
      </c>
    </row>
    <row r="148" spans="1:9" x14ac:dyDescent="0.25">
      <c r="A148" s="832"/>
      <c r="B148" s="739" t="s">
        <v>633</v>
      </c>
      <c r="C148" s="702"/>
      <c r="D148" s="702"/>
      <c r="E148" s="703">
        <f t="shared" si="31"/>
        <v>0</v>
      </c>
      <c r="F148" s="702"/>
      <c r="G148" s="702"/>
      <c r="H148" s="701">
        <f t="shared" si="17"/>
        <v>0</v>
      </c>
    </row>
    <row r="149" spans="1:9" x14ac:dyDescent="0.25">
      <c r="A149" s="1339" t="s">
        <v>634</v>
      </c>
      <c r="B149" s="1340"/>
      <c r="C149" s="700">
        <f>SUM(C150:C156)</f>
        <v>0</v>
      </c>
      <c r="D149" s="700">
        <f t="shared" ref="D149:H149" si="32">SUM(D150:D156)</f>
        <v>0</v>
      </c>
      <c r="E149" s="703">
        <f t="shared" si="32"/>
        <v>0</v>
      </c>
      <c r="F149" s="700">
        <f t="shared" si="32"/>
        <v>0</v>
      </c>
      <c r="G149" s="700">
        <f t="shared" si="32"/>
        <v>0</v>
      </c>
      <c r="H149" s="700">
        <f t="shared" si="32"/>
        <v>0</v>
      </c>
    </row>
    <row r="150" spans="1:9" x14ac:dyDescent="0.25">
      <c r="A150" s="832"/>
      <c r="B150" s="739" t="s">
        <v>635</v>
      </c>
      <c r="C150" s="702"/>
      <c r="D150" s="702"/>
      <c r="E150" s="703">
        <f t="shared" ref="E150:E157" si="33">C150+D150</f>
        <v>0</v>
      </c>
      <c r="F150" s="702"/>
      <c r="G150" s="702"/>
      <c r="H150" s="701">
        <f t="shared" ref="H150:H156" si="34">+E150-F150</f>
        <v>0</v>
      </c>
    </row>
    <row r="151" spans="1:9" x14ac:dyDescent="0.25">
      <c r="A151" s="832"/>
      <c r="B151" s="739" t="s">
        <v>636</v>
      </c>
      <c r="C151" s="702"/>
      <c r="D151" s="702"/>
      <c r="E151" s="703">
        <f t="shared" si="33"/>
        <v>0</v>
      </c>
      <c r="F151" s="702"/>
      <c r="G151" s="702"/>
      <c r="H151" s="701">
        <f t="shared" si="34"/>
        <v>0</v>
      </c>
    </row>
    <row r="152" spans="1:9" x14ac:dyDescent="0.25">
      <c r="A152" s="832"/>
      <c r="B152" s="739" t="s">
        <v>637</v>
      </c>
      <c r="C152" s="702"/>
      <c r="D152" s="702"/>
      <c r="E152" s="703">
        <f t="shared" si="33"/>
        <v>0</v>
      </c>
      <c r="F152" s="702"/>
      <c r="G152" s="702"/>
      <c r="H152" s="701">
        <f t="shared" si="34"/>
        <v>0</v>
      </c>
    </row>
    <row r="153" spans="1:9" x14ac:dyDescent="0.25">
      <c r="A153" s="832"/>
      <c r="B153" s="739" t="s">
        <v>638</v>
      </c>
      <c r="C153" s="702"/>
      <c r="D153" s="702"/>
      <c r="E153" s="703">
        <f t="shared" si="33"/>
        <v>0</v>
      </c>
      <c r="F153" s="702"/>
      <c r="G153" s="702"/>
      <c r="H153" s="701">
        <f t="shared" si="34"/>
        <v>0</v>
      </c>
    </row>
    <row r="154" spans="1:9" x14ac:dyDescent="0.25">
      <c r="A154" s="832"/>
      <c r="B154" s="739" t="s">
        <v>639</v>
      </c>
      <c r="C154" s="702"/>
      <c r="D154" s="702"/>
      <c r="E154" s="703">
        <f t="shared" si="33"/>
        <v>0</v>
      </c>
      <c r="F154" s="702"/>
      <c r="G154" s="702"/>
      <c r="H154" s="701">
        <f t="shared" si="34"/>
        <v>0</v>
      </c>
      <c r="I154" s="511" t="str">
        <f>IF((C158-'CPCA II-04'!B80)&gt;0.9,"ERROR!!!!! EL MONTO NO COINCIDE CON LO REPORTADO EN EL FORMATO ETCA-II-04 EN EL TOTAL DEL GASTO","")</f>
        <v/>
      </c>
    </row>
    <row r="155" spans="1:9" x14ac:dyDescent="0.25">
      <c r="A155" s="832"/>
      <c r="B155" s="739" t="s">
        <v>640</v>
      </c>
      <c r="C155" s="702"/>
      <c r="D155" s="702"/>
      <c r="E155" s="703">
        <f t="shared" si="33"/>
        <v>0</v>
      </c>
      <c r="F155" s="702"/>
      <c r="G155" s="702"/>
      <c r="H155" s="701">
        <f t="shared" si="34"/>
        <v>0</v>
      </c>
      <c r="I155" s="511" t="str">
        <f>IF((D158-'CPCA II-04'!C80)&gt;0.9,"ERROR!!!!! EL MONTO NO COINCIDE CON LO REPORTADO EN EL FORMATO ETCA-II-04 EN EL TOTAL DEL GASTO","")</f>
        <v/>
      </c>
    </row>
    <row r="156" spans="1:9" x14ac:dyDescent="0.25">
      <c r="A156" s="832"/>
      <c r="B156" s="739" t="s">
        <v>641</v>
      </c>
      <c r="C156" s="702"/>
      <c r="D156" s="702"/>
      <c r="E156" s="703">
        <f t="shared" si="33"/>
        <v>0</v>
      </c>
      <c r="F156" s="702"/>
      <c r="G156" s="702"/>
      <c r="H156" s="701">
        <f t="shared" si="34"/>
        <v>0</v>
      </c>
      <c r="I156" s="511" t="e">
        <f>IF((E158-'CPCA II-04'!D80)&gt;0.9,"ERROR!!!!! EL MONTO NO COINCIDE CON LO REPORTADO EN EL FORMATO ETCA-II-04 EN EL TOTAL DEL GASTO","")</f>
        <v>#VALUE!</v>
      </c>
    </row>
    <row r="157" spans="1:9" x14ac:dyDescent="0.25">
      <c r="A157" s="832"/>
      <c r="B157" s="739"/>
      <c r="C157" s="700"/>
      <c r="D157" s="700"/>
      <c r="E157" s="703">
        <f t="shared" si="33"/>
        <v>0</v>
      </c>
      <c r="F157" s="700"/>
      <c r="G157" s="700"/>
      <c r="H157" s="701"/>
      <c r="I157" s="511" t="e">
        <f>IF((H158-'CPCA II-04'!G80)&gt;0.9,"ERROR!!!!! EL MONTO NO COINCIDE CON LO REPORTADO EN EL FORMATO ETCA-II-04 EN EL TOTAL DEL GASTO","")</f>
        <v>#VALUE!</v>
      </c>
    </row>
    <row r="158" spans="1:9" x14ac:dyDescent="0.25">
      <c r="A158" s="1349" t="s">
        <v>643</v>
      </c>
      <c r="B158" s="1350"/>
      <c r="C158" s="699">
        <f>+C9+C83</f>
        <v>35746978.840000004</v>
      </c>
      <c r="D158" s="699">
        <f t="shared" ref="D158:H158" si="35">+D9+D83</f>
        <v>-4545343.7000000011</v>
      </c>
      <c r="E158" s="704" t="e">
        <f t="shared" si="35"/>
        <v>#VALUE!</v>
      </c>
      <c r="F158" s="699">
        <f t="shared" si="35"/>
        <v>28833526.510000005</v>
      </c>
      <c r="G158" s="699">
        <f t="shared" si="35"/>
        <v>27495723.960000005</v>
      </c>
      <c r="H158" s="699" t="e">
        <f t="shared" si="35"/>
        <v>#VALUE!</v>
      </c>
      <c r="I158" s="511" t="str">
        <f>IF((F158-'CPCA II-04'!E80)&gt;0.9,"ERROR!!!!! EL MONTO NO COINCIDE CON LO REPORTADO EN EL FORMATO ETCA-II-04 EN EL TOTAL DEL GASTO","")</f>
        <v/>
      </c>
    </row>
    <row r="159" spans="1:9" ht="15.75" thickBot="1" x14ac:dyDescent="0.3">
      <c r="A159" s="738"/>
      <c r="B159" s="673"/>
      <c r="C159" s="674"/>
      <c r="D159" s="674"/>
      <c r="E159" s="674"/>
      <c r="F159" s="674"/>
      <c r="G159" s="674"/>
      <c r="H159" s="675"/>
      <c r="I159" s="511" t="str">
        <f>IF((G158-'CPCA II-04'!F80)&gt;0.9,"ERROR!!!!! EL MONTO NO COINCIDE CON LO REPORTADO EN EL FORMATO ETCA-II-04 EN EL TOTAL DEL GASTO","")</f>
        <v/>
      </c>
    </row>
  </sheetData>
  <sheetProtection password="C115" sheet="1" scenarios="1" formatColumns="0" formatRows="0"/>
  <mergeCells count="29">
    <mergeCell ref="A158:B158"/>
    <mergeCell ref="A75:B75"/>
    <mergeCell ref="A83:B83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71:B71"/>
    <mergeCell ref="A6:B7"/>
    <mergeCell ref="C6:G6"/>
    <mergeCell ref="H6:H7"/>
    <mergeCell ref="A9:B9"/>
    <mergeCell ref="A10:B10"/>
    <mergeCell ref="A18:B18"/>
    <mergeCell ref="A28:B28"/>
    <mergeCell ref="A38:B38"/>
    <mergeCell ref="A48:B48"/>
    <mergeCell ref="A58:B58"/>
    <mergeCell ref="A62:B62"/>
    <mergeCell ref="A5:H5"/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95" orientation="landscape" horizontalDpi="1200" verticalDpi="1200" r:id="rId1"/>
  <colBreaks count="1" manualBreakCount="1">
    <brk id="8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Normal="100" zoomScaleSheetLayoutView="100" workbookViewId="0">
      <selection activeCell="F8" sqref="F8"/>
    </sheetView>
  </sheetViews>
  <sheetFormatPr baseColWidth="10" defaultColWidth="11.28515625" defaultRowHeight="16.5" x14ac:dyDescent="0.25"/>
  <cols>
    <col min="1" max="1" width="36.7109375" style="277" customWidth="1"/>
    <col min="2" max="2" width="13.7109375" style="277" customWidth="1"/>
    <col min="3" max="3" width="12" style="277" customWidth="1"/>
    <col min="4" max="4" width="13" style="277" customWidth="1"/>
    <col min="5" max="5" width="13.7109375" style="277" customWidth="1"/>
    <col min="6" max="6" width="15.7109375" style="277" customWidth="1"/>
    <col min="7" max="7" width="12.140625" style="277" customWidth="1"/>
    <col min="8" max="16384" width="11.28515625" style="277"/>
  </cols>
  <sheetData>
    <row r="1" spans="1:8" x14ac:dyDescent="0.25">
      <c r="A1" s="1197" t="str">
        <f>'CPCA-I-01'!A1:G1</f>
        <v>Universidad Tecnológica de Guaymas</v>
      </c>
      <c r="B1" s="1197"/>
      <c r="C1" s="1197"/>
      <c r="D1" s="1197"/>
      <c r="E1" s="1197"/>
      <c r="F1" s="1197"/>
      <c r="G1" s="1197"/>
    </row>
    <row r="2" spans="1:8" s="278" customFormat="1" ht="15.75" x14ac:dyDescent="0.25">
      <c r="A2" s="1197" t="s">
        <v>500</v>
      </c>
      <c r="B2" s="1197"/>
      <c r="C2" s="1197"/>
      <c r="D2" s="1197"/>
      <c r="E2" s="1197"/>
      <c r="F2" s="1197"/>
      <c r="G2" s="1197"/>
    </row>
    <row r="3" spans="1:8" s="278" customFormat="1" ht="15.75" x14ac:dyDescent="0.25">
      <c r="A3" s="1197" t="s">
        <v>644</v>
      </c>
      <c r="B3" s="1197"/>
      <c r="C3" s="1197"/>
      <c r="D3" s="1197"/>
      <c r="E3" s="1197"/>
      <c r="F3" s="1197"/>
      <c r="G3" s="1197"/>
    </row>
    <row r="4" spans="1:8" s="278" customFormat="1" x14ac:dyDescent="0.25">
      <c r="A4" s="1198" t="str">
        <f>'CPCA-I-03'!A3:D3</f>
        <v>Del 01 de enero al 31 de diciembre de 2020</v>
      </c>
      <c r="B4" s="1198"/>
      <c r="C4" s="1198"/>
      <c r="D4" s="1198"/>
      <c r="E4" s="1198"/>
      <c r="F4" s="1198"/>
      <c r="G4" s="1198"/>
    </row>
    <row r="5" spans="1:8" s="279" customFormat="1" ht="17.25" thickBot="1" x14ac:dyDescent="0.3">
      <c r="A5" s="1329" t="s">
        <v>1031</v>
      </c>
      <c r="B5" s="1329"/>
      <c r="C5" s="1329"/>
      <c r="D5" s="1329"/>
      <c r="E5" s="1329"/>
      <c r="F5" s="164"/>
      <c r="G5" s="771"/>
    </row>
    <row r="6" spans="1:8" s="280" customFormat="1" ht="38.25" x14ac:dyDescent="0.25">
      <c r="A6" s="1278" t="s">
        <v>246</v>
      </c>
      <c r="B6" s="202" t="s">
        <v>503</v>
      </c>
      <c r="C6" s="202" t="s">
        <v>433</v>
      </c>
      <c r="D6" s="202" t="s">
        <v>504</v>
      </c>
      <c r="E6" s="203" t="s">
        <v>505</v>
      </c>
      <c r="F6" s="203" t="s">
        <v>506</v>
      </c>
      <c r="G6" s="204" t="s">
        <v>507</v>
      </c>
    </row>
    <row r="7" spans="1:8" s="281" customFormat="1" ht="15.75" customHeight="1" thickBot="1" x14ac:dyDescent="0.3">
      <c r="A7" s="1282"/>
      <c r="B7" s="206" t="s">
        <v>413</v>
      </c>
      <c r="C7" s="206" t="s">
        <v>414</v>
      </c>
      <c r="D7" s="206" t="s">
        <v>508</v>
      </c>
      <c r="E7" s="206" t="s">
        <v>416</v>
      </c>
      <c r="F7" s="206" t="s">
        <v>417</v>
      </c>
      <c r="G7" s="208" t="s">
        <v>509</v>
      </c>
    </row>
    <row r="8" spans="1:8" ht="21.75" customHeight="1" x14ac:dyDescent="0.25">
      <c r="A8" s="286" t="s">
        <v>645</v>
      </c>
      <c r="B8" s="461">
        <f>+'CPCA-II-05 f6a'!C158</f>
        <v>35746978.840000004</v>
      </c>
      <c r="C8" s="461">
        <f>+'CPCA-II-05 f6a'!D158</f>
        <v>-4545343.7000000011</v>
      </c>
      <c r="D8" s="462">
        <f>C8+B8</f>
        <v>31201635.140000001</v>
      </c>
      <c r="E8" s="461">
        <f>+'CPCA-II-05 f6a'!F158</f>
        <v>28833526.510000005</v>
      </c>
      <c r="F8" s="461">
        <f>+'CPCA-II-05 f6a'!G158</f>
        <v>27495723.960000005</v>
      </c>
      <c r="G8" s="463">
        <f>D8-E8</f>
        <v>2368108.6299999952</v>
      </c>
    </row>
    <row r="9" spans="1:8" ht="22.5" customHeight="1" x14ac:dyDescent="0.25">
      <c r="A9" s="286" t="s">
        <v>646</v>
      </c>
      <c r="B9" s="461"/>
      <c r="C9" s="461"/>
      <c r="D9" s="462">
        <f>C9+B9</f>
        <v>0</v>
      </c>
      <c r="E9" s="461"/>
      <c r="F9" s="461"/>
      <c r="G9" s="463">
        <f>D9-E9</f>
        <v>0</v>
      </c>
    </row>
    <row r="10" spans="1:8" ht="22.5" customHeight="1" x14ac:dyDescent="0.25">
      <c r="A10" s="286" t="s">
        <v>647</v>
      </c>
      <c r="B10" s="461"/>
      <c r="C10" s="461"/>
      <c r="D10" s="462">
        <f>C10+B10</f>
        <v>0</v>
      </c>
      <c r="E10" s="461"/>
      <c r="F10" s="461"/>
      <c r="G10" s="463">
        <f>D10-E10</f>
        <v>0</v>
      </c>
    </row>
    <row r="11" spans="1:8" ht="23.25" customHeight="1" x14ac:dyDescent="0.25">
      <c r="A11" s="286" t="s">
        <v>219</v>
      </c>
      <c r="B11" s="461"/>
      <c r="C11" s="461"/>
      <c r="D11" s="462">
        <f>C11+B11</f>
        <v>0</v>
      </c>
      <c r="E11" s="461"/>
      <c r="F11" s="461"/>
      <c r="G11" s="463">
        <f>D11-E11</f>
        <v>0</v>
      </c>
    </row>
    <row r="12" spans="1:8" ht="22.5" customHeight="1" x14ac:dyDescent="0.25">
      <c r="A12" s="286" t="s">
        <v>225</v>
      </c>
      <c r="B12" s="461"/>
      <c r="C12" s="461"/>
      <c r="D12" s="462">
        <f>C12+B12</f>
        <v>0</v>
      </c>
      <c r="E12" s="461"/>
      <c r="F12" s="461"/>
      <c r="G12" s="463">
        <f>D12-E12</f>
        <v>0</v>
      </c>
    </row>
    <row r="13" spans="1:8" ht="10.5" customHeight="1" thickBot="1" x14ac:dyDescent="0.3">
      <c r="A13" s="287"/>
      <c r="B13" s="518"/>
      <c r="C13" s="518"/>
      <c r="D13" s="519"/>
      <c r="E13" s="518"/>
      <c r="F13" s="518"/>
      <c r="G13" s="520"/>
    </row>
    <row r="14" spans="1:8" ht="16.5" customHeight="1" thickBot="1" x14ac:dyDescent="0.3">
      <c r="A14" s="784" t="s">
        <v>559</v>
      </c>
      <c r="B14" s="521">
        <f>SUM(B8:B13)</f>
        <v>35746978.840000004</v>
      </c>
      <c r="C14" s="521">
        <f>SUM(C8:C13)</f>
        <v>-4545343.7000000011</v>
      </c>
      <c r="D14" s="522">
        <f>C14+B14</f>
        <v>31201635.140000001</v>
      </c>
      <c r="E14" s="521">
        <f>SUM(E8:E13)</f>
        <v>28833526.510000005</v>
      </c>
      <c r="F14" s="521">
        <f>SUM(F8:F13)</f>
        <v>27495723.960000005</v>
      </c>
      <c r="G14" s="524">
        <f>D14-E14</f>
        <v>2368108.6299999952</v>
      </c>
      <c r="H14" s="511" t="str">
        <f>IF((B14-'CPCA II-04'!B80)&gt;0.9,"ERROR!!!!! EL MONTO NO COINCIDE CON LO REPORTADO EN EL FORMATO ETCA-II-04 EN EL TOTAL APROBADO ANUAL DEL ANALÍTICO DE EGRESOS","")</f>
        <v/>
      </c>
    </row>
    <row r="15" spans="1:8" ht="16.5" customHeight="1" x14ac:dyDescent="0.25">
      <c r="A15" s="493"/>
      <c r="B15" s="584"/>
      <c r="C15" s="584"/>
      <c r="D15" s="585"/>
      <c r="E15" s="584"/>
      <c r="F15" s="584"/>
      <c r="G15" s="584"/>
      <c r="H15" s="511" t="str">
        <f>IF((C14-'CPCA II-04'!C80)&gt;0.9,"ERROR!!!!! EL MONTO NO COINCIDE CON LO REPORTADO EN EL FORMATO ETCA-II-04 EN EL TOTAL DE AMPLIACIONES/REDUCCIONES ANUAL DEL ANALÍTICO DE EGRESOS","")</f>
        <v/>
      </c>
    </row>
    <row r="16" spans="1:8" ht="16.5" customHeight="1" x14ac:dyDescent="0.25">
      <c r="A16" s="493"/>
      <c r="B16" s="584"/>
      <c r="C16" s="584"/>
      <c r="D16" s="585"/>
      <c r="E16" s="584"/>
      <c r="F16" s="584"/>
      <c r="G16" s="584"/>
      <c r="H16" s="511" t="str">
        <f>IF((D14-'CPCA II-04'!D80)&gt;0.9,"ERROR!!!!! EL MONTO NO COINCIDE CON LO REPORTADO EN EL FORMATO ETCA-II-04 EN EL TOTAL MODIFICADO ANUAL DEL ANALÍTICO DE EGRESOS","")</f>
        <v/>
      </c>
    </row>
    <row r="17" spans="1:8" ht="16.5" customHeight="1" x14ac:dyDescent="0.25">
      <c r="A17" s="493"/>
      <c r="B17" s="584"/>
      <c r="C17" s="584"/>
      <c r="D17" s="585"/>
      <c r="E17" s="584"/>
      <c r="F17" s="584"/>
      <c r="G17" s="584"/>
      <c r="H17" s="511" t="str">
        <f>IF((E14-'CPCA II-04'!E80)&gt;0.9,"ERROR!!!!! EL MONTO NO COINCIDE CON LO REPORTADO EN EL FORMATO ETCA-II-04 EN EL TOTAL DEVENGADO ANUAL DEL ANALÍTICO DE EGRESOS","")</f>
        <v/>
      </c>
    </row>
    <row r="18" spans="1:8" ht="16.5" customHeight="1" x14ac:dyDescent="0.25">
      <c r="A18" s="493"/>
      <c r="B18" s="584"/>
      <c r="C18" s="584"/>
      <c r="D18" s="585"/>
      <c r="E18" s="584"/>
      <c r="F18" s="584"/>
      <c r="G18" s="584"/>
      <c r="H18" s="511" t="str">
        <f>IF((F14-'CPCA II-04'!F80)&gt;0.9,"ERROR!!!!! EL MONTO NO COINCIDE CON LO REPORTADO EN EL FORMATO ETCA-II-04 EN EL TOTAL PAGADO ANUAL DEL ANALÍTICO DE EGRESOS","")</f>
        <v/>
      </c>
    </row>
    <row r="19" spans="1:8" ht="16.5" customHeight="1" x14ac:dyDescent="0.25">
      <c r="A19" s="493"/>
      <c r="B19" s="584"/>
      <c r="C19" s="584"/>
      <c r="D19" s="585"/>
      <c r="E19" s="584"/>
      <c r="F19" s="584"/>
      <c r="G19" s="584"/>
      <c r="H19" s="511"/>
    </row>
    <row r="20" spans="1:8" ht="16.5" customHeight="1" x14ac:dyDescent="0.25">
      <c r="A20" s="493"/>
      <c r="B20" s="584"/>
      <c r="C20" s="584"/>
      <c r="D20" s="585"/>
      <c r="E20" s="584"/>
      <c r="F20" s="584"/>
      <c r="G20" s="584"/>
      <c r="H20" s="511"/>
    </row>
    <row r="21" spans="1:8" ht="16.5" customHeight="1" x14ac:dyDescent="0.25">
      <c r="A21" s="493"/>
      <c r="B21" s="584"/>
      <c r="C21" s="584"/>
      <c r="D21" s="585"/>
      <c r="E21" s="584"/>
      <c r="F21" s="584"/>
      <c r="G21" s="584"/>
      <c r="H21" s="511"/>
    </row>
    <row r="22" spans="1:8" ht="16.5" customHeight="1" x14ac:dyDescent="0.25">
      <c r="A22" s="493"/>
      <c r="B22" s="584"/>
      <c r="C22" s="584"/>
      <c r="D22" s="585"/>
      <c r="E22" s="584"/>
      <c r="F22" s="584"/>
      <c r="G22" s="584"/>
      <c r="H22" s="511"/>
    </row>
    <row r="23" spans="1:8" ht="16.5" customHeight="1" x14ac:dyDescent="0.25">
      <c r="A23" s="493"/>
      <c r="B23" s="584"/>
      <c r="C23" s="584"/>
      <c r="D23" s="585"/>
      <c r="E23" s="584"/>
      <c r="F23" s="584"/>
      <c r="G23" s="584"/>
      <c r="H23" s="511"/>
    </row>
    <row r="24" spans="1:8" ht="16.5" customHeight="1" x14ac:dyDescent="0.25">
      <c r="A24" s="493"/>
      <c r="B24" s="584"/>
      <c r="C24" s="584"/>
      <c r="D24" s="585"/>
      <c r="E24" s="584"/>
      <c r="F24" s="584"/>
      <c r="G24" s="584"/>
      <c r="H24" s="511"/>
    </row>
    <row r="25" spans="1:8" ht="18.75" customHeight="1" x14ac:dyDescent="0.25">
      <c r="H25" s="511" t="str">
        <f>IF(C14&lt;&gt;'CPCA II-04'!C80,"ERROR!!!!! EL MONTO NO COINCIDE CON LO REPORTADO EN EL FORMATO ETCA-II-11 EN EL TOTAL DE AMPLIACIONES/REDUCCIONES DEL ANALÍTICO DE EGRESOS","")</f>
        <v/>
      </c>
    </row>
    <row r="26" spans="1:8" s="283" customFormat="1" ht="15.75" x14ac:dyDescent="0.25">
      <c r="A26" s="1352" t="s">
        <v>648</v>
      </c>
      <c r="B26" s="1352"/>
      <c r="C26" s="1352"/>
      <c r="D26" s="1352"/>
      <c r="E26" s="1352"/>
      <c r="F26" s="1352"/>
      <c r="G26" s="282"/>
      <c r="H26" s="511" t="str">
        <f>IF(D14&lt;&gt;'CPCA II-04'!D80,"ERROR!!!!! EL MONTO NO COINCIDE CON LO REPORTADO EN EL FORMATO ETCA-II-11 EN EL TOTAL MODIFICADO ANUAL DEL ANALÍTICO DE EGRESOS","")</f>
        <v/>
      </c>
    </row>
    <row r="27" spans="1:8" s="283" customFormat="1" ht="13.5" x14ac:dyDescent="0.25">
      <c r="A27" s="284" t="s">
        <v>649</v>
      </c>
      <c r="B27" s="282"/>
      <c r="C27" s="282"/>
      <c r="D27" s="282"/>
      <c r="E27" s="282"/>
      <c r="F27" s="282"/>
      <c r="G27" s="282"/>
      <c r="H27" s="511" t="str">
        <f>IF(E14&lt;&gt;'CPCA II-04'!D80,"ERROR!!!!! EL MONTO NO COINCIDE CON LO REPORTADO EN EL FORMATO ETCA-II-11 EN EL TOTAL DEVENGADO ANUAL DEL ANALÍTICO DE EGRESOS","")</f>
        <v>ERROR!!!!! EL MONTO NO COINCIDE CON LO REPORTADO EN EL FORMATO ETCA-II-11 EN EL TOTAL DEVENGADO ANUAL DEL ANALÍTICO DE EGRESOS</v>
      </c>
    </row>
    <row r="28" spans="1:8" s="283" customFormat="1" ht="28.5" customHeight="1" x14ac:dyDescent="0.25">
      <c r="A28" s="1351" t="s">
        <v>650</v>
      </c>
      <c r="B28" s="1351"/>
      <c r="C28" s="1351"/>
      <c r="D28" s="1351"/>
      <c r="E28" s="1351"/>
      <c r="F28" s="1351"/>
      <c r="G28" s="1351"/>
      <c r="H28" s="511" t="str">
        <f>IF(F14&lt;&gt;'CPCA II-04'!F80,"ERROR!!!!! EL MONTO NO COINCIDE CON LO REPORTADO EN EL FORMATO ETCA-II-11 EN EL TOTAL PAGADO ANUAL DEL ANALÍTICO DE EGRESOS","")</f>
        <v>ERROR!!!!! EL MONTO NO COINCIDE CON LO REPORTADO EN EL FORMATO ETCA-II-11 EN EL TOTAL PAGADO ANUAL DEL ANALÍTICO DE EGRESOS</v>
      </c>
    </row>
    <row r="29" spans="1:8" s="283" customFormat="1" ht="13.5" x14ac:dyDescent="0.25">
      <c r="A29" s="284" t="s">
        <v>651</v>
      </c>
      <c r="B29" s="282"/>
      <c r="C29" s="282"/>
      <c r="D29" s="282"/>
      <c r="E29" s="282"/>
      <c r="F29" s="282"/>
      <c r="G29" s="282"/>
      <c r="H29" s="511" t="str">
        <f>IF(G14&lt;&gt;'CPCA II-04'!G80,"ERROR!!!!! EL MONTO NO COINCIDE CON LO REPORTADO EN EL FORMATO ETCA-II-11 EN EL TOTAL DEL SUBEJERCICIO DEL ANALÍTICO DE EGRESOS","")</f>
        <v>ERROR!!!!! EL MONTO NO COINCIDE CON LO REPORTADO EN EL FORMATO ETCA-II-11 EN EL TOTAL DEL SUBEJERCICIO DEL ANALÍTICO DE EGRESOS</v>
      </c>
    </row>
    <row r="30" spans="1:8" s="283" customFormat="1" ht="25.5" customHeight="1" x14ac:dyDescent="0.25">
      <c r="A30" s="1351" t="s">
        <v>652</v>
      </c>
      <c r="B30" s="1351"/>
      <c r="C30" s="1351"/>
      <c r="D30" s="1351"/>
      <c r="E30" s="1351"/>
      <c r="F30" s="1351"/>
      <c r="G30" s="1351"/>
    </row>
    <row r="31" spans="1:8" s="283" customFormat="1" ht="13.5" x14ac:dyDescent="0.25">
      <c r="A31" s="1353" t="s">
        <v>653</v>
      </c>
      <c r="B31" s="1353"/>
      <c r="C31" s="1353"/>
      <c r="D31" s="1353"/>
      <c r="E31" s="282"/>
      <c r="F31" s="282"/>
      <c r="G31" s="282"/>
    </row>
    <row r="32" spans="1:8" s="283" customFormat="1" ht="13.5" customHeight="1" x14ac:dyDescent="0.25">
      <c r="A32" s="1351" t="s">
        <v>654</v>
      </c>
      <c r="B32" s="1351"/>
      <c r="C32" s="1351"/>
      <c r="D32" s="1351"/>
      <c r="E32" s="1351"/>
      <c r="F32" s="1351"/>
      <c r="G32" s="1351"/>
    </row>
    <row r="33" spans="1:7" s="283" customFormat="1" ht="13.5" x14ac:dyDescent="0.25">
      <c r="A33" s="284" t="s">
        <v>655</v>
      </c>
      <c r="B33" s="282"/>
      <c r="C33" s="282"/>
      <c r="D33" s="282"/>
      <c r="E33" s="282"/>
      <c r="F33" s="282"/>
      <c r="G33" s="282"/>
    </row>
    <row r="34" spans="1:7" s="283" customFormat="1" ht="13.5" customHeight="1" x14ac:dyDescent="0.25">
      <c r="A34" s="1351" t="s">
        <v>656</v>
      </c>
      <c r="B34" s="1351"/>
      <c r="C34" s="1351"/>
      <c r="D34" s="1351"/>
      <c r="E34" s="1351"/>
      <c r="F34" s="1351"/>
      <c r="G34" s="1351"/>
    </row>
    <row r="35" spans="1:7" s="283" customFormat="1" ht="13.5" x14ac:dyDescent="0.25">
      <c r="A35" s="285" t="s">
        <v>657</v>
      </c>
      <c r="B35" s="282"/>
      <c r="C35" s="282"/>
      <c r="D35" s="282"/>
      <c r="E35" s="282"/>
      <c r="F35" s="282"/>
      <c r="G35" s="282"/>
    </row>
    <row r="36" spans="1:7" s="283" customFormat="1" ht="13.5" x14ac:dyDescent="0.25">
      <c r="A36" s="284" t="s">
        <v>658</v>
      </c>
      <c r="B36" s="282"/>
      <c r="C36" s="282"/>
      <c r="D36" s="282"/>
      <c r="E36" s="282"/>
      <c r="F36" s="282"/>
      <c r="G36" s="282"/>
    </row>
    <row r="37" spans="1:7" s="283" customFormat="1" ht="13.5" customHeight="1" x14ac:dyDescent="0.25">
      <c r="A37" s="1351" t="s">
        <v>659</v>
      </c>
      <c r="B37" s="1351"/>
      <c r="C37" s="1351"/>
      <c r="D37" s="1351"/>
      <c r="E37" s="1351"/>
      <c r="F37" s="1351"/>
      <c r="G37" s="1351"/>
    </row>
    <row r="38" spans="1:7" s="283" customFormat="1" ht="13.5" x14ac:dyDescent="0.25">
      <c r="A38" s="285" t="s">
        <v>657</v>
      </c>
      <c r="B38" s="282"/>
      <c r="C38" s="282"/>
      <c r="D38" s="282"/>
      <c r="E38" s="282"/>
      <c r="F38" s="282"/>
      <c r="G38" s="282"/>
    </row>
    <row r="39" spans="1:7" ht="8.25" customHeight="1" x14ac:dyDescent="0.25"/>
  </sheetData>
  <sheetProtection formatColumns="0" formatRows="0" insertHyperlinks="0"/>
  <mergeCells count="13">
    <mergeCell ref="A6:A7"/>
    <mergeCell ref="A1:G1"/>
    <mergeCell ref="A2:G2"/>
    <mergeCell ref="A3:G3"/>
    <mergeCell ref="A4:G4"/>
    <mergeCell ref="A5:E5"/>
    <mergeCell ref="A34:G34"/>
    <mergeCell ref="A37:G37"/>
    <mergeCell ref="A26:F26"/>
    <mergeCell ref="A28:G28"/>
    <mergeCell ref="A30:G30"/>
    <mergeCell ref="A31:D31"/>
    <mergeCell ref="A32:G32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115" zoomScaleNormal="100" zoomScaleSheetLayoutView="115" workbookViewId="0">
      <selection activeCell="E8" sqref="E8:F15"/>
    </sheetView>
  </sheetViews>
  <sheetFormatPr baseColWidth="10" defaultColWidth="11.28515625" defaultRowHeight="16.5" x14ac:dyDescent="0.25"/>
  <cols>
    <col min="1" max="1" width="39.85546875" style="277" customWidth="1"/>
    <col min="2" max="7" width="13.7109375" style="277" customWidth="1"/>
    <col min="8" max="16384" width="11.28515625" style="277"/>
  </cols>
  <sheetData>
    <row r="1" spans="1:7" x14ac:dyDescent="0.25">
      <c r="A1" s="1197" t="str">
        <f>'CPCA-I-01'!A1:G1</f>
        <v>Universidad Tecnológica de Guaymas</v>
      </c>
      <c r="B1" s="1197"/>
      <c r="C1" s="1197"/>
      <c r="D1" s="1197"/>
      <c r="E1" s="1197"/>
      <c r="F1" s="1197"/>
      <c r="G1" s="1197"/>
    </row>
    <row r="2" spans="1:7" s="279" customFormat="1" x14ac:dyDescent="0.25">
      <c r="A2" s="1197" t="s">
        <v>500</v>
      </c>
      <c r="B2" s="1197"/>
      <c r="C2" s="1197"/>
      <c r="D2" s="1197"/>
      <c r="E2" s="1197"/>
      <c r="F2" s="1197"/>
      <c r="G2" s="1197"/>
    </row>
    <row r="3" spans="1:7" s="279" customFormat="1" x14ac:dyDescent="0.25">
      <c r="A3" s="1197" t="s">
        <v>660</v>
      </c>
      <c r="B3" s="1197"/>
      <c r="C3" s="1197"/>
      <c r="D3" s="1197"/>
      <c r="E3" s="1197"/>
      <c r="F3" s="1197"/>
      <c r="G3" s="1197"/>
    </row>
    <row r="4" spans="1:7" s="279" customFormat="1" x14ac:dyDescent="0.25">
      <c r="A4" s="1198" t="str">
        <f>'CPCA-I-03'!A3:D3</f>
        <v>Del 01 de enero al 31 de diciembre de 2020</v>
      </c>
      <c r="B4" s="1198"/>
      <c r="C4" s="1198"/>
      <c r="D4" s="1198"/>
      <c r="E4" s="1198"/>
      <c r="F4" s="1198"/>
      <c r="G4" s="1198"/>
    </row>
    <row r="5" spans="1:7" s="279" customFormat="1" ht="17.25" thickBot="1" x14ac:dyDescent="0.3">
      <c r="A5" s="1329" t="s">
        <v>1032</v>
      </c>
      <c r="B5" s="1329"/>
      <c r="C5" s="1329"/>
      <c r="D5" s="1329"/>
      <c r="E5" s="1329"/>
      <c r="F5" s="164"/>
      <c r="G5" s="771"/>
    </row>
    <row r="6" spans="1:7" s="290" customFormat="1" ht="38.25" x14ac:dyDescent="0.25">
      <c r="A6" s="1354" t="s">
        <v>660</v>
      </c>
      <c r="B6" s="202" t="s">
        <v>503</v>
      </c>
      <c r="C6" s="202" t="s">
        <v>433</v>
      </c>
      <c r="D6" s="202" t="s">
        <v>504</v>
      </c>
      <c r="E6" s="203" t="s">
        <v>505</v>
      </c>
      <c r="F6" s="203" t="s">
        <v>506</v>
      </c>
      <c r="G6" s="204" t="s">
        <v>507</v>
      </c>
    </row>
    <row r="7" spans="1:7" s="293" customFormat="1" ht="17.25" thickBot="1" x14ac:dyDescent="0.3">
      <c r="A7" s="1355"/>
      <c r="B7" s="291" t="s">
        <v>413</v>
      </c>
      <c r="C7" s="291" t="s">
        <v>414</v>
      </c>
      <c r="D7" s="291" t="s">
        <v>508</v>
      </c>
      <c r="E7" s="291" t="s">
        <v>416</v>
      </c>
      <c r="F7" s="291" t="s">
        <v>417</v>
      </c>
      <c r="G7" s="292" t="s">
        <v>509</v>
      </c>
    </row>
    <row r="8" spans="1:7" ht="21" customHeight="1" x14ac:dyDescent="0.25">
      <c r="A8" s="294" t="s">
        <v>2184</v>
      </c>
      <c r="B8" s="461">
        <v>2277060.75</v>
      </c>
      <c r="C8" s="461">
        <v>710325.34</v>
      </c>
      <c r="D8" s="461">
        <f>IF($A8="","",B8+C8)</f>
        <v>2987386.09</v>
      </c>
      <c r="E8" s="461">
        <v>2952961.3</v>
      </c>
      <c r="F8" s="461">
        <v>2953265.6</v>
      </c>
      <c r="G8" s="514">
        <f>IF($A8="","",D8-E8)</f>
        <v>34424.790000000037</v>
      </c>
    </row>
    <row r="9" spans="1:7" ht="21" customHeight="1" x14ac:dyDescent="0.25">
      <c r="A9" s="294" t="s">
        <v>2185</v>
      </c>
      <c r="B9" s="461">
        <v>1052236.93</v>
      </c>
      <c r="C9" s="461">
        <v>135023.14000000001</v>
      </c>
      <c r="D9" s="461">
        <f t="shared" ref="D9:D30" si="0">IF($A9="","",B9+C9)</f>
        <v>1187260.0699999998</v>
      </c>
      <c r="E9" s="461">
        <v>1158217.27</v>
      </c>
      <c r="F9" s="461">
        <v>1155444.22</v>
      </c>
      <c r="G9" s="514">
        <f t="shared" ref="G9:G30" si="1">IF($A9="","",D9-E9)</f>
        <v>29042.799999999814</v>
      </c>
    </row>
    <row r="10" spans="1:7" ht="21" customHeight="1" x14ac:dyDescent="0.25">
      <c r="A10" s="294" t="s">
        <v>2186</v>
      </c>
      <c r="B10" s="461">
        <v>1141005.9099999999</v>
      </c>
      <c r="C10" s="461">
        <v>-12588.73</v>
      </c>
      <c r="D10" s="461">
        <f t="shared" si="0"/>
        <v>1128417.18</v>
      </c>
      <c r="E10" s="461">
        <v>1096449.29</v>
      </c>
      <c r="F10" s="461">
        <v>1096449.29</v>
      </c>
      <c r="G10" s="514">
        <f t="shared" si="1"/>
        <v>31967.889999999898</v>
      </c>
    </row>
    <row r="11" spans="1:7" ht="21" customHeight="1" x14ac:dyDescent="0.25">
      <c r="A11" s="294" t="s">
        <v>2187</v>
      </c>
      <c r="B11" s="461">
        <v>1109630.3500000001</v>
      </c>
      <c r="C11" s="461">
        <v>1987033.87</v>
      </c>
      <c r="D11" s="461">
        <f t="shared" si="0"/>
        <v>3096664.22</v>
      </c>
      <c r="E11" s="461">
        <v>2852471.37</v>
      </c>
      <c r="F11" s="461">
        <v>2765761.37</v>
      </c>
      <c r="G11" s="514">
        <f t="shared" si="1"/>
        <v>244192.85000000009</v>
      </c>
    </row>
    <row r="12" spans="1:7" ht="21" customHeight="1" x14ac:dyDescent="0.25">
      <c r="A12" s="294" t="s">
        <v>2188</v>
      </c>
      <c r="B12" s="461">
        <v>16307722.67</v>
      </c>
      <c r="C12" s="461">
        <v>-6706332.2199999997</v>
      </c>
      <c r="D12" s="461">
        <f t="shared" si="0"/>
        <v>9601390.4499999993</v>
      </c>
      <c r="E12" s="461">
        <v>7757120.4900000002</v>
      </c>
      <c r="F12" s="461">
        <v>6509525.1900000004</v>
      </c>
      <c r="G12" s="514">
        <f t="shared" si="1"/>
        <v>1844269.959999999</v>
      </c>
    </row>
    <row r="13" spans="1:7" ht="21" customHeight="1" x14ac:dyDescent="0.25">
      <c r="A13" s="294" t="s">
        <v>2189</v>
      </c>
      <c r="B13" s="461">
        <v>12442771.68</v>
      </c>
      <c r="C13" s="461">
        <v>-1601834.23</v>
      </c>
      <c r="D13" s="461">
        <f t="shared" si="0"/>
        <v>10840937.449999999</v>
      </c>
      <c r="E13" s="461">
        <v>10690106.550000001</v>
      </c>
      <c r="F13" s="461">
        <v>10690106.550000001</v>
      </c>
      <c r="G13" s="514">
        <f t="shared" si="1"/>
        <v>150830.89999999851</v>
      </c>
    </row>
    <row r="14" spans="1:7" ht="21" customHeight="1" x14ac:dyDescent="0.25">
      <c r="A14" s="294" t="s">
        <v>2190</v>
      </c>
      <c r="B14" s="461">
        <v>962948.27</v>
      </c>
      <c r="C14" s="461">
        <v>93571.33</v>
      </c>
      <c r="D14" s="461">
        <f t="shared" si="0"/>
        <v>1056519.6000000001</v>
      </c>
      <c r="E14" s="461">
        <v>1038938.73</v>
      </c>
      <c r="F14" s="461">
        <v>1037910.23</v>
      </c>
      <c r="G14" s="514">
        <f t="shared" si="1"/>
        <v>17580.870000000112</v>
      </c>
    </row>
    <row r="15" spans="1:7" ht="21" customHeight="1" x14ac:dyDescent="0.25">
      <c r="A15" s="294" t="s">
        <v>2191</v>
      </c>
      <c r="B15" s="461">
        <v>453602.28</v>
      </c>
      <c r="C15" s="461">
        <v>849457.8</v>
      </c>
      <c r="D15" s="461">
        <f t="shared" si="0"/>
        <v>1303060.08</v>
      </c>
      <c r="E15" s="461">
        <v>1287260.8500000001</v>
      </c>
      <c r="F15" s="461">
        <v>1287260.8500000001</v>
      </c>
      <c r="G15" s="514">
        <f t="shared" si="1"/>
        <v>15799.229999999981</v>
      </c>
    </row>
    <row r="16" spans="1:7" ht="21" customHeight="1" x14ac:dyDescent="0.25">
      <c r="A16" s="294"/>
      <c r="B16" s="461"/>
      <c r="C16" s="461"/>
      <c r="D16" s="461" t="str">
        <f t="shared" si="0"/>
        <v/>
      </c>
      <c r="E16" s="461"/>
      <c r="F16" s="461"/>
      <c r="G16" s="514" t="str">
        <f t="shared" si="1"/>
        <v/>
      </c>
    </row>
    <row r="17" spans="1:8" ht="21" customHeight="1" x14ac:dyDescent="0.25">
      <c r="A17" s="294"/>
      <c r="B17" s="461"/>
      <c r="C17" s="461"/>
      <c r="D17" s="461" t="str">
        <f t="shared" si="0"/>
        <v/>
      </c>
      <c r="E17" s="461"/>
      <c r="F17" s="461"/>
      <c r="G17" s="514" t="str">
        <f t="shared" si="1"/>
        <v/>
      </c>
    </row>
    <row r="18" spans="1:8" ht="21" customHeight="1" x14ac:dyDescent="0.25">
      <c r="A18" s="294"/>
      <c r="B18" s="461"/>
      <c r="C18" s="461"/>
      <c r="D18" s="461" t="str">
        <f t="shared" si="0"/>
        <v/>
      </c>
      <c r="E18" s="461"/>
      <c r="F18" s="461"/>
      <c r="G18" s="514" t="str">
        <f t="shared" si="1"/>
        <v/>
      </c>
    </row>
    <row r="19" spans="1:8" ht="21" customHeight="1" x14ac:dyDescent="0.25">
      <c r="A19" s="294"/>
      <c r="B19" s="461"/>
      <c r="C19" s="461"/>
      <c r="D19" s="461" t="str">
        <f t="shared" si="0"/>
        <v/>
      </c>
      <c r="E19" s="461"/>
      <c r="F19" s="461"/>
      <c r="G19" s="514" t="str">
        <f t="shared" si="1"/>
        <v/>
      </c>
    </row>
    <row r="20" spans="1:8" ht="21" customHeight="1" x14ac:dyDescent="0.25">
      <c r="A20" s="294"/>
      <c r="B20" s="461"/>
      <c r="C20" s="461"/>
      <c r="D20" s="461" t="str">
        <f t="shared" si="0"/>
        <v/>
      </c>
      <c r="E20" s="461"/>
      <c r="F20" s="461"/>
      <c r="G20" s="514" t="str">
        <f t="shared" si="1"/>
        <v/>
      </c>
    </row>
    <row r="21" spans="1:8" ht="21" customHeight="1" x14ac:dyDescent="0.25">
      <c r="A21" s="294"/>
      <c r="B21" s="461"/>
      <c r="C21" s="461"/>
      <c r="D21" s="461" t="str">
        <f t="shared" si="0"/>
        <v/>
      </c>
      <c r="E21" s="461"/>
      <c r="F21" s="461"/>
      <c r="G21" s="514" t="str">
        <f t="shared" si="1"/>
        <v/>
      </c>
    </row>
    <row r="22" spans="1:8" ht="21" customHeight="1" x14ac:dyDescent="0.25">
      <c r="A22" s="294"/>
      <c r="B22" s="461"/>
      <c r="C22" s="461"/>
      <c r="D22" s="461" t="str">
        <f t="shared" si="0"/>
        <v/>
      </c>
      <c r="E22" s="461"/>
      <c r="F22" s="461"/>
      <c r="G22" s="514" t="str">
        <f t="shared" si="1"/>
        <v/>
      </c>
    </row>
    <row r="23" spans="1:8" ht="21" customHeight="1" x14ac:dyDescent="0.25">
      <c r="A23" s="294"/>
      <c r="B23" s="461"/>
      <c r="C23" s="461"/>
      <c r="D23" s="461" t="str">
        <f t="shared" si="0"/>
        <v/>
      </c>
      <c r="E23" s="461"/>
      <c r="F23" s="461"/>
      <c r="G23" s="514" t="str">
        <f t="shared" si="1"/>
        <v/>
      </c>
    </row>
    <row r="24" spans="1:8" ht="21" customHeight="1" x14ac:dyDescent="0.25">
      <c r="A24" s="294"/>
      <c r="B24" s="461"/>
      <c r="C24" s="461"/>
      <c r="D24" s="461" t="str">
        <f t="shared" si="0"/>
        <v/>
      </c>
      <c r="E24" s="461"/>
      <c r="F24" s="461"/>
      <c r="G24" s="514" t="str">
        <f t="shared" si="1"/>
        <v/>
      </c>
    </row>
    <row r="25" spans="1:8" ht="21" customHeight="1" x14ac:dyDescent="0.25">
      <c r="A25" s="294"/>
      <c r="B25" s="461"/>
      <c r="C25" s="461"/>
      <c r="D25" s="461" t="str">
        <f t="shared" si="0"/>
        <v/>
      </c>
      <c r="E25" s="461"/>
      <c r="F25" s="461"/>
      <c r="G25" s="514" t="str">
        <f t="shared" si="1"/>
        <v/>
      </c>
    </row>
    <row r="26" spans="1:8" ht="21" customHeight="1" x14ac:dyDescent="0.25">
      <c r="A26" s="294"/>
      <c r="B26" s="461"/>
      <c r="C26" s="461"/>
      <c r="D26" s="461" t="str">
        <f t="shared" si="0"/>
        <v/>
      </c>
      <c r="E26" s="461"/>
      <c r="F26" s="461"/>
      <c r="G26" s="514" t="str">
        <f t="shared" si="1"/>
        <v/>
      </c>
    </row>
    <row r="27" spans="1:8" ht="21" customHeight="1" x14ac:dyDescent="0.25">
      <c r="A27" s="294"/>
      <c r="B27" s="461"/>
      <c r="C27" s="461"/>
      <c r="D27" s="461" t="str">
        <f t="shared" si="0"/>
        <v/>
      </c>
      <c r="E27" s="461"/>
      <c r="F27" s="461"/>
      <c r="G27" s="514" t="str">
        <f t="shared" si="1"/>
        <v/>
      </c>
    </row>
    <row r="28" spans="1:8" ht="21" customHeight="1" x14ac:dyDescent="0.25">
      <c r="A28" s="294"/>
      <c r="B28" s="461"/>
      <c r="C28" s="461"/>
      <c r="D28" s="461" t="str">
        <f t="shared" si="0"/>
        <v/>
      </c>
      <c r="E28" s="461"/>
      <c r="F28" s="461"/>
      <c r="G28" s="514" t="str">
        <f t="shared" si="1"/>
        <v/>
      </c>
    </row>
    <row r="29" spans="1:8" ht="21" customHeight="1" x14ac:dyDescent="0.25">
      <c r="A29" s="294"/>
      <c r="B29" s="461"/>
      <c r="C29" s="461"/>
      <c r="D29" s="461" t="str">
        <f t="shared" si="0"/>
        <v/>
      </c>
      <c r="E29" s="461"/>
      <c r="F29" s="461"/>
      <c r="G29" s="514" t="str">
        <f t="shared" si="1"/>
        <v/>
      </c>
    </row>
    <row r="30" spans="1:8" ht="21" customHeight="1" thickBot="1" x14ac:dyDescent="0.3">
      <c r="A30" s="294"/>
      <c r="B30" s="461"/>
      <c r="C30" s="461"/>
      <c r="D30" s="461" t="str">
        <f t="shared" si="0"/>
        <v/>
      </c>
      <c r="E30" s="461"/>
      <c r="F30" s="461"/>
      <c r="G30" s="514" t="str">
        <f t="shared" si="1"/>
        <v/>
      </c>
    </row>
    <row r="31" spans="1:8" ht="21" customHeight="1" thickBot="1" x14ac:dyDescent="0.3">
      <c r="A31" s="295" t="s">
        <v>559</v>
      </c>
      <c r="B31" s="455">
        <f>SUM(B8:B30)</f>
        <v>35746978.840000004</v>
      </c>
      <c r="C31" s="455">
        <f>SUM(C8:C30)</f>
        <v>-4545343.7</v>
      </c>
      <c r="D31" s="455">
        <f>IF($A31="","",B31+C31)</f>
        <v>31201635.140000004</v>
      </c>
      <c r="E31" s="455">
        <f>SUM(E8:E30)</f>
        <v>28833525.850000001</v>
      </c>
      <c r="F31" s="455">
        <f>SUM(F8:F30)</f>
        <v>27495723.300000004</v>
      </c>
      <c r="G31" s="456">
        <f>IF($A31="","",D31-E31)</f>
        <v>2368109.2900000028</v>
      </c>
      <c r="H31" s="280" t="str">
        <f>IF(($B$31-'CPCA II-04'!B80)&gt;0.9,"ERROR!!!!! EL MONTO NO COINCIDE CON LO REPORTADO EN EL FORMATO ETCA-II-04 EN EL TOTAL APROBADO ANUAL DEL ANALÍTICO DE EGRESOS","")</f>
        <v/>
      </c>
    </row>
    <row r="32" spans="1:8" x14ac:dyDescent="0.25">
      <c r="H32" s="280" t="str">
        <f>IF(($C$31-'CPCA II-04'!C80)&gt;0.9,"ERROR!!!!! EL MONTO NO COINCIDE CON LO REPORTADO EN EL FORMATO ETCA-II-04 EN EL TOTAL AMPLIACIONES/REDUCCIONES ANUAL DEL ANALÍTICO DE EGRESOS","")</f>
        <v/>
      </c>
    </row>
    <row r="33" spans="8:8" x14ac:dyDescent="0.25">
      <c r="H33" s="280" t="str">
        <f>IF(($D$31-'CPCA II-04'!D80)&gt;0.9,"ERROR!!!!! EL MONTO NO COINCIDE CON LO REPORTADO EN EL FORMATO ETCA-II-04 EN EL TOTAL MODIFICADO ANUAL DEL ANALÍTICO DE EGRESOS","")</f>
        <v/>
      </c>
    </row>
    <row r="34" spans="8:8" x14ac:dyDescent="0.25">
      <c r="H34" s="280" t="str">
        <f>IF(($E$31-'CPCA II-04'!E80)&gt;0.9,"ERROR!!!!! EL MONTO NO COINCIDE CON LO REPORTADO EN EL FORMATO ETCA-II-04 EN EL TOTAL DEVENGADO ANUAL DEL ANALÍTICO DE EGRESOS","")</f>
        <v/>
      </c>
    </row>
    <row r="35" spans="8:8" x14ac:dyDescent="0.25">
      <c r="H35" s="280" t="str">
        <f>IF(($F$31-'CPCA II-04'!F80)&gt;0.9,"ERROR!!!!! EL MONTO NO COINCIDE CON LO REPORTADO EN EL FORMATO ETCA-II-04 EN EL TOTAL PAGADO ANUAL DEL ANALÍTICO DE EGRESOS","")</f>
        <v/>
      </c>
    </row>
    <row r="36" spans="8:8" x14ac:dyDescent="0.25">
      <c r="H36" s="280" t="str">
        <f>IF(($G$31-'CPCA II-04'!G80)&gt;0.9,"ERROR!!!!! EL MONTO NO COINCIDE CON LO REPORTADO EN EL FORMATO ETCA-II-04 EN EL TOTAL APROBADO ANUAL DEL ANALÍTICO DE EGRESOS","")</f>
        <v/>
      </c>
    </row>
  </sheetData>
  <sheetProtection formatColumns="0" formatRows="0" insertRows="0" deleteColumns="0" deleteRow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Normal="100" zoomScaleSheetLayoutView="100" workbookViewId="0">
      <selection activeCell="E10" sqref="E10:F17"/>
    </sheetView>
  </sheetViews>
  <sheetFormatPr baseColWidth="10" defaultColWidth="11.42578125" defaultRowHeight="15" x14ac:dyDescent="0.25"/>
  <cols>
    <col min="1" max="1" width="32.42578125" customWidth="1"/>
    <col min="2" max="2" width="12.140625" customWidth="1"/>
    <col min="3" max="3" width="13.140625" customWidth="1"/>
    <col min="4" max="4" width="12.42578125" customWidth="1"/>
    <col min="5" max="5" width="12.85546875" customWidth="1"/>
    <col min="6" max="6" width="14" customWidth="1"/>
    <col min="7" max="7" width="15.42578125" customWidth="1"/>
  </cols>
  <sheetData>
    <row r="1" spans="1:7" s="721" customFormat="1" ht="15.75" x14ac:dyDescent="0.2">
      <c r="A1" s="1361" t="str">
        <f>'CPCA-I-01'!A1:G1</f>
        <v>Universidad Tecnológica de Guaymas</v>
      </c>
      <c r="B1" s="1362"/>
      <c r="C1" s="1362"/>
      <c r="D1" s="1362"/>
      <c r="E1" s="1362"/>
      <c r="F1" s="1362"/>
      <c r="G1" s="1363"/>
    </row>
    <row r="2" spans="1:7" s="721" customFormat="1" ht="12.75" x14ac:dyDescent="0.2">
      <c r="A2" s="1364" t="s">
        <v>560</v>
      </c>
      <c r="B2" s="1365"/>
      <c r="C2" s="1365"/>
      <c r="D2" s="1365"/>
      <c r="E2" s="1365"/>
      <c r="F2" s="1365"/>
      <c r="G2" s="1366"/>
    </row>
    <row r="3" spans="1:7" s="721" customFormat="1" ht="12.75" x14ac:dyDescent="0.2">
      <c r="A3" s="1364" t="s">
        <v>661</v>
      </c>
      <c r="B3" s="1365"/>
      <c r="C3" s="1365"/>
      <c r="D3" s="1365"/>
      <c r="E3" s="1365"/>
      <c r="F3" s="1365"/>
      <c r="G3" s="1366"/>
    </row>
    <row r="4" spans="1:7" s="721" customFormat="1" ht="12.75" x14ac:dyDescent="0.2">
      <c r="A4" s="1364" t="str">
        <f>'CPCA-I-03'!A3:D3</f>
        <v>Del 01 de enero al 31 de diciembre de 2020</v>
      </c>
      <c r="B4" s="1365"/>
      <c r="C4" s="1365"/>
      <c r="D4" s="1365"/>
      <c r="E4" s="1365"/>
      <c r="F4" s="1365"/>
      <c r="G4" s="1366"/>
    </row>
    <row r="5" spans="1:7" s="721" customFormat="1" ht="20.25" customHeight="1" thickBot="1" x14ac:dyDescent="0.25">
      <c r="A5" s="1367" t="s">
        <v>84</v>
      </c>
      <c r="B5" s="1368"/>
      <c r="C5" s="1368"/>
      <c r="D5" s="1368"/>
      <c r="E5" s="1368"/>
      <c r="F5" s="1368"/>
      <c r="G5" s="1369"/>
    </row>
    <row r="6" spans="1:7" s="721" customFormat="1" ht="13.5" thickBot="1" x14ac:dyDescent="0.25">
      <c r="A6" s="1356" t="s">
        <v>85</v>
      </c>
      <c r="B6" s="1358" t="s">
        <v>562</v>
      </c>
      <c r="C6" s="1359"/>
      <c r="D6" s="1359"/>
      <c r="E6" s="1359"/>
      <c r="F6" s="1360"/>
      <c r="G6" s="1356" t="s">
        <v>563</v>
      </c>
    </row>
    <row r="7" spans="1:7" s="721" customFormat="1" ht="26.25" thickBot="1" x14ac:dyDescent="0.25">
      <c r="A7" s="1357"/>
      <c r="B7" s="785" t="s">
        <v>564</v>
      </c>
      <c r="C7" s="785" t="s">
        <v>433</v>
      </c>
      <c r="D7" s="785" t="s">
        <v>434</v>
      </c>
      <c r="E7" s="785" t="s">
        <v>435</v>
      </c>
      <c r="F7" s="785" t="s">
        <v>662</v>
      </c>
      <c r="G7" s="1357"/>
    </row>
    <row r="8" spans="1:7" s="517" customFormat="1" ht="12.75" x14ac:dyDescent="0.2">
      <c r="A8" s="603" t="s">
        <v>663</v>
      </c>
      <c r="B8" s="719"/>
      <c r="C8" s="719"/>
      <c r="D8" s="719"/>
      <c r="E8" s="719"/>
      <c r="F8" s="719"/>
      <c r="G8" s="719"/>
    </row>
    <row r="9" spans="1:7" s="517" customFormat="1" ht="12.75" x14ac:dyDescent="0.2">
      <c r="A9" s="603" t="s">
        <v>664</v>
      </c>
      <c r="B9" s="693">
        <f>SUM(B10:B17)</f>
        <v>35746978.840000004</v>
      </c>
      <c r="C9" s="693">
        <f t="shared" ref="C9:G9" si="0">SUM(C10:C17)</f>
        <v>-4545343.7</v>
      </c>
      <c r="D9" s="693">
        <f t="shared" si="0"/>
        <v>31201635.140000001</v>
      </c>
      <c r="E9" s="693">
        <f t="shared" si="0"/>
        <v>28833525.850000001</v>
      </c>
      <c r="F9" s="693">
        <f t="shared" si="0"/>
        <v>27495723.300000004</v>
      </c>
      <c r="G9" s="693">
        <f t="shared" si="0"/>
        <v>2368109.2899999977</v>
      </c>
    </row>
    <row r="10" spans="1:7" s="517" customFormat="1" ht="12.75" x14ac:dyDescent="0.2">
      <c r="A10" s="604" t="s">
        <v>2184</v>
      </c>
      <c r="B10" s="693">
        <v>2277060.75</v>
      </c>
      <c r="C10" s="693">
        <v>710325.34</v>
      </c>
      <c r="D10" s="693">
        <f>B10+C10</f>
        <v>2987386.09</v>
      </c>
      <c r="E10" s="693">
        <v>2952961.3</v>
      </c>
      <c r="F10" s="693">
        <v>2953265.6</v>
      </c>
      <c r="G10" s="693">
        <f>+D10-E10</f>
        <v>34424.790000000037</v>
      </c>
    </row>
    <row r="11" spans="1:7" s="517" customFormat="1" ht="12.75" x14ac:dyDescent="0.2">
      <c r="A11" s="604" t="s">
        <v>2185</v>
      </c>
      <c r="B11" s="693">
        <v>1052236.93</v>
      </c>
      <c r="C11" s="693">
        <v>135023.14000000001</v>
      </c>
      <c r="D11" s="693">
        <f t="shared" ref="D11:D17" si="1">B11+C11</f>
        <v>1187260.0699999998</v>
      </c>
      <c r="E11" s="693">
        <v>1158217.27</v>
      </c>
      <c r="F11" s="693">
        <v>1155444.22</v>
      </c>
      <c r="G11" s="693">
        <f t="shared" ref="G11:G17" si="2">+D11-E11</f>
        <v>29042.799999999814</v>
      </c>
    </row>
    <row r="12" spans="1:7" s="517" customFormat="1" ht="12.75" x14ac:dyDescent="0.2">
      <c r="A12" s="604" t="s">
        <v>2186</v>
      </c>
      <c r="B12" s="693">
        <v>1141005.9099999999</v>
      </c>
      <c r="C12" s="693">
        <v>-12588.73</v>
      </c>
      <c r="D12" s="693">
        <f t="shared" si="1"/>
        <v>1128417.18</v>
      </c>
      <c r="E12" s="693">
        <v>1096449.29</v>
      </c>
      <c r="F12" s="693">
        <v>1096449.29</v>
      </c>
      <c r="G12" s="693">
        <f t="shared" si="2"/>
        <v>31967.889999999898</v>
      </c>
    </row>
    <row r="13" spans="1:7" s="517" customFormat="1" ht="12.75" x14ac:dyDescent="0.2">
      <c r="A13" s="604" t="s">
        <v>2187</v>
      </c>
      <c r="B13" s="693">
        <v>1109630.3500000001</v>
      </c>
      <c r="C13" s="693">
        <v>1987033.87</v>
      </c>
      <c r="D13" s="693">
        <f t="shared" si="1"/>
        <v>3096664.22</v>
      </c>
      <c r="E13" s="693">
        <v>2852471.37</v>
      </c>
      <c r="F13" s="693">
        <v>2765761.37</v>
      </c>
      <c r="G13" s="693">
        <f t="shared" si="2"/>
        <v>244192.85000000009</v>
      </c>
    </row>
    <row r="14" spans="1:7" s="517" customFormat="1" ht="12.75" x14ac:dyDescent="0.2">
      <c r="A14" s="604" t="s">
        <v>2188</v>
      </c>
      <c r="B14" s="693">
        <v>16307722.67</v>
      </c>
      <c r="C14" s="693">
        <v>-6706332.2199999997</v>
      </c>
      <c r="D14" s="693">
        <f t="shared" si="1"/>
        <v>9601390.4499999993</v>
      </c>
      <c r="E14" s="693">
        <v>7757120.4900000002</v>
      </c>
      <c r="F14" s="693">
        <v>6509525.1900000004</v>
      </c>
      <c r="G14" s="693">
        <f t="shared" si="2"/>
        <v>1844269.959999999</v>
      </c>
    </row>
    <row r="15" spans="1:7" s="517" customFormat="1" ht="12.75" x14ac:dyDescent="0.2">
      <c r="A15" s="604" t="s">
        <v>2189</v>
      </c>
      <c r="B15" s="693">
        <v>12442771.68</v>
      </c>
      <c r="C15" s="693">
        <v>-1601834.23</v>
      </c>
      <c r="D15" s="693">
        <f t="shared" si="1"/>
        <v>10840937.449999999</v>
      </c>
      <c r="E15" s="693">
        <v>10690106.550000001</v>
      </c>
      <c r="F15" s="693">
        <v>10690106.550000001</v>
      </c>
      <c r="G15" s="693">
        <f t="shared" si="2"/>
        <v>150830.89999999851</v>
      </c>
    </row>
    <row r="16" spans="1:7" s="517" customFormat="1" ht="12.75" x14ac:dyDescent="0.2">
      <c r="A16" s="604" t="s">
        <v>2190</v>
      </c>
      <c r="B16" s="693">
        <v>962948.27</v>
      </c>
      <c r="C16" s="693">
        <v>93571.33</v>
      </c>
      <c r="D16" s="693">
        <f t="shared" si="1"/>
        <v>1056519.6000000001</v>
      </c>
      <c r="E16" s="693">
        <v>1038938.73</v>
      </c>
      <c r="F16" s="693">
        <v>1037910.23</v>
      </c>
      <c r="G16" s="693">
        <f t="shared" si="2"/>
        <v>17580.870000000112</v>
      </c>
    </row>
    <row r="17" spans="1:8" s="517" customFormat="1" ht="12.75" x14ac:dyDescent="0.2">
      <c r="A17" s="604" t="s">
        <v>2191</v>
      </c>
      <c r="B17" s="693">
        <v>453602.28</v>
      </c>
      <c r="C17" s="693">
        <v>849457.8</v>
      </c>
      <c r="D17" s="693">
        <f t="shared" si="1"/>
        <v>1303060.08</v>
      </c>
      <c r="E17" s="693">
        <v>1287260.8500000001</v>
      </c>
      <c r="F17" s="693">
        <v>1287260.8500000001</v>
      </c>
      <c r="G17" s="693">
        <f t="shared" si="2"/>
        <v>15799.229999999981</v>
      </c>
    </row>
    <row r="18" spans="1:8" s="517" customFormat="1" ht="12.75" x14ac:dyDescent="0.2">
      <c r="A18" s="604"/>
      <c r="B18" s="693"/>
      <c r="C18" s="693"/>
      <c r="D18" s="693"/>
      <c r="E18" s="693"/>
      <c r="F18" s="693"/>
      <c r="G18" s="693"/>
    </row>
    <row r="19" spans="1:8" s="517" customFormat="1" ht="12.75" x14ac:dyDescent="0.2">
      <c r="A19" s="612" t="s">
        <v>673</v>
      </c>
      <c r="B19" s="693"/>
      <c r="C19" s="693"/>
      <c r="D19" s="693"/>
      <c r="E19" s="693"/>
      <c r="F19" s="693"/>
      <c r="G19" s="693"/>
    </row>
    <row r="20" spans="1:8" s="517" customFormat="1" ht="12.75" x14ac:dyDescent="0.2">
      <c r="A20" s="612" t="s">
        <v>674</v>
      </c>
      <c r="B20" s="693">
        <f>SUM(B21:B28)</f>
        <v>0</v>
      </c>
      <c r="C20" s="693">
        <f t="shared" ref="C20:G20" si="3">SUM(C21:C28)</f>
        <v>0</v>
      </c>
      <c r="D20" s="693">
        <f t="shared" si="3"/>
        <v>0</v>
      </c>
      <c r="E20" s="693">
        <f t="shared" si="3"/>
        <v>0</v>
      </c>
      <c r="F20" s="693">
        <f t="shared" si="3"/>
        <v>0</v>
      </c>
      <c r="G20" s="693">
        <f t="shared" si="3"/>
        <v>0</v>
      </c>
    </row>
    <row r="21" spans="1:8" s="517" customFormat="1" ht="12.75" x14ac:dyDescent="0.2">
      <c r="A21" s="604" t="s">
        <v>665</v>
      </c>
      <c r="B21" s="693"/>
      <c r="C21" s="693"/>
      <c r="D21" s="693">
        <f t="shared" ref="D21:D28" si="4">B21+C21</f>
        <v>0</v>
      </c>
      <c r="E21" s="693"/>
      <c r="F21" s="693"/>
      <c r="G21" s="693">
        <f>+D21-E21</f>
        <v>0</v>
      </c>
    </row>
    <row r="22" spans="1:8" s="517" customFormat="1" ht="12.75" x14ac:dyDescent="0.2">
      <c r="A22" s="604" t="s">
        <v>666</v>
      </c>
      <c r="B22" s="693"/>
      <c r="C22" s="693"/>
      <c r="D22" s="693">
        <f t="shared" si="4"/>
        <v>0</v>
      </c>
      <c r="E22" s="693"/>
      <c r="F22" s="693"/>
      <c r="G22" s="693">
        <f t="shared" ref="G22:G28" si="5">+D22-E22</f>
        <v>0</v>
      </c>
    </row>
    <row r="23" spans="1:8" s="517" customFormat="1" ht="12.75" x14ac:dyDescent="0.2">
      <c r="A23" s="604" t="s">
        <v>667</v>
      </c>
      <c r="B23" s="693"/>
      <c r="C23" s="693"/>
      <c r="D23" s="693">
        <f t="shared" si="4"/>
        <v>0</v>
      </c>
      <c r="E23" s="693"/>
      <c r="F23" s="693"/>
      <c r="G23" s="693">
        <f t="shared" si="5"/>
        <v>0</v>
      </c>
    </row>
    <row r="24" spans="1:8" s="517" customFormat="1" ht="12.75" x14ac:dyDescent="0.2">
      <c r="A24" s="604" t="s">
        <v>668</v>
      </c>
      <c r="B24" s="693"/>
      <c r="C24" s="693"/>
      <c r="D24" s="693">
        <f t="shared" si="4"/>
        <v>0</v>
      </c>
      <c r="E24" s="693"/>
      <c r="F24" s="693"/>
      <c r="G24" s="693">
        <f t="shared" si="5"/>
        <v>0</v>
      </c>
    </row>
    <row r="25" spans="1:8" s="517" customFormat="1" ht="12.75" x14ac:dyDescent="0.2">
      <c r="A25" s="604" t="s">
        <v>669</v>
      </c>
      <c r="B25" s="693"/>
      <c r="C25" s="693"/>
      <c r="D25" s="693">
        <f t="shared" si="4"/>
        <v>0</v>
      </c>
      <c r="E25" s="693"/>
      <c r="F25" s="693"/>
      <c r="G25" s="693">
        <f t="shared" si="5"/>
        <v>0</v>
      </c>
    </row>
    <row r="26" spans="1:8" s="517" customFormat="1" ht="12.75" x14ac:dyDescent="0.2">
      <c r="A26" s="604" t="s">
        <v>670</v>
      </c>
      <c r="B26" s="693"/>
      <c r="C26" s="693"/>
      <c r="D26" s="693">
        <f t="shared" si="4"/>
        <v>0</v>
      </c>
      <c r="E26" s="693"/>
      <c r="F26" s="693"/>
      <c r="G26" s="693">
        <f t="shared" si="5"/>
        <v>0</v>
      </c>
    </row>
    <row r="27" spans="1:8" s="517" customFormat="1" ht="12.75" x14ac:dyDescent="0.2">
      <c r="A27" s="604" t="s">
        <v>671</v>
      </c>
      <c r="B27" s="693"/>
      <c r="C27" s="693"/>
      <c r="D27" s="693">
        <f t="shared" si="4"/>
        <v>0</v>
      </c>
      <c r="E27" s="693"/>
      <c r="F27" s="693"/>
      <c r="G27" s="693">
        <f t="shared" si="5"/>
        <v>0</v>
      </c>
    </row>
    <row r="28" spans="1:8" s="517" customFormat="1" ht="12.75" x14ac:dyDescent="0.2">
      <c r="A28" s="604" t="s">
        <v>672</v>
      </c>
      <c r="B28" s="693"/>
      <c r="C28" s="693"/>
      <c r="D28" s="693">
        <f t="shared" si="4"/>
        <v>0</v>
      </c>
      <c r="E28" s="693"/>
      <c r="F28" s="693"/>
      <c r="G28" s="693">
        <f t="shared" si="5"/>
        <v>0</v>
      </c>
    </row>
    <row r="29" spans="1:8" s="517" customFormat="1" ht="12.75" x14ac:dyDescent="0.2">
      <c r="A29" s="692"/>
      <c r="B29" s="693"/>
      <c r="C29" s="693"/>
      <c r="D29" s="693"/>
      <c r="E29" s="693"/>
      <c r="F29" s="693"/>
      <c r="G29" s="693"/>
    </row>
    <row r="30" spans="1:8" s="517" customFormat="1" ht="12.75" x14ac:dyDescent="0.2">
      <c r="A30" s="603" t="s">
        <v>643</v>
      </c>
      <c r="B30" s="693">
        <f t="shared" ref="B30:G30" si="6">+B9+B20</f>
        <v>35746978.840000004</v>
      </c>
      <c r="C30" s="693">
        <f t="shared" si="6"/>
        <v>-4545343.7</v>
      </c>
      <c r="D30" s="693">
        <f t="shared" si="6"/>
        <v>31201635.140000001</v>
      </c>
      <c r="E30" s="693">
        <f t="shared" si="6"/>
        <v>28833525.850000001</v>
      </c>
      <c r="F30" s="693">
        <f t="shared" si="6"/>
        <v>27495723.300000004</v>
      </c>
      <c r="G30" s="693">
        <f t="shared" si="6"/>
        <v>2368109.2899999977</v>
      </c>
      <c r="H30" s="720" t="str">
        <f>IF((B30-'CPCA-II-07'!B31)&gt;0.9,"ERROR!!!!! EL MONTO NO COINCIDE CON LO REPORTADO EN EL FORMATO ETCA-II-07 EN EL TOTAL DEL GASTO","")</f>
        <v/>
      </c>
    </row>
    <row r="31" spans="1:8" ht="15.75" thickBot="1" x14ac:dyDescent="0.3">
      <c r="A31" s="676"/>
      <c r="B31" s="678"/>
      <c r="C31" s="678"/>
      <c r="D31" s="678"/>
      <c r="E31" s="678"/>
      <c r="F31" s="678"/>
      <c r="G31" s="678"/>
      <c r="H31" s="511" t="str">
        <f>IF((C30-'CPCA-II-07'!C31)&gt;0.9,"ERROR!!!!! EL MONTO NO COINCIDE CON LO REPORTADO EN EL FORMATO ETCA-II-07 EN EL TOTAL DEL GASTO","")</f>
        <v/>
      </c>
    </row>
    <row r="32" spans="1:8" x14ac:dyDescent="0.25">
      <c r="H32" s="511" t="str">
        <f>IF((D30-'CPCA-II-07'!D31)&gt;0.9,"ERROR!!!!! EL MONTO NO COINCIDE CON LO REPORTADO EN EL FORMATO ETCA-II-07 EN EL TOTAL DEL GASTO","")</f>
        <v/>
      </c>
    </row>
    <row r="33" spans="8:8" x14ac:dyDescent="0.25">
      <c r="H33" s="511" t="str">
        <f>IF((D30-'CPCA-II-07'!D31)&gt;0.9,"ERROR!!!!! EL MONTO NO COINCIDE CON LO REPORTADO EN EL FORMATO ETCA-II-07 EN EL TOTAL DEL GASTO","")</f>
        <v/>
      </c>
    </row>
    <row r="34" spans="8:8" x14ac:dyDescent="0.25">
      <c r="H34" s="511" t="str">
        <f>IF((F30-'CPCA-II-07'!F31)&gt;0.9,"ERROR!!!!! EL MONTO NO COINCIDE CON LO REPORTADO EN EL FORMATO ETCA-II-07 EN EL TOTAL DEL GASTO","")</f>
        <v/>
      </c>
    </row>
    <row r="35" spans="8:8" x14ac:dyDescent="0.25">
      <c r="H35" s="511" t="str">
        <f>IF((G30-'CPCA-II-07'!G31)&gt;0.9,"ERROR!!!!! EL MONTO NO COINCIDE CON LO REPORTADO EN EL FORMATO ETCA-II-07 EN EL TOTAL DEL GASTO","")</f>
        <v/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Normal="100" zoomScaleSheetLayoutView="100" workbookViewId="0">
      <selection activeCell="F9" sqref="F9"/>
    </sheetView>
  </sheetViews>
  <sheetFormatPr baseColWidth="10" defaultColWidth="11.28515625" defaultRowHeight="16.5" x14ac:dyDescent="0.25"/>
  <cols>
    <col min="1" max="1" width="39.85546875" style="277" customWidth="1"/>
    <col min="2" max="7" width="13.7109375" style="277" customWidth="1"/>
    <col min="8" max="16384" width="11.28515625" style="277"/>
  </cols>
  <sheetData>
    <row r="1" spans="1:8" x14ac:dyDescent="0.25">
      <c r="A1" s="1197" t="str">
        <f>'CPCA-I-01'!A1:G1</f>
        <v>Universidad Tecnológica de Guaymas</v>
      </c>
      <c r="B1" s="1197"/>
      <c r="C1" s="1197"/>
      <c r="D1" s="1197"/>
      <c r="E1" s="1197"/>
      <c r="F1" s="1197"/>
      <c r="G1" s="1197"/>
    </row>
    <row r="2" spans="1:8" s="279" customFormat="1" x14ac:dyDescent="0.25">
      <c r="A2" s="1197" t="s">
        <v>500</v>
      </c>
      <c r="B2" s="1197"/>
      <c r="C2" s="1197"/>
      <c r="D2" s="1197"/>
      <c r="E2" s="1197"/>
      <c r="F2" s="1197"/>
      <c r="G2" s="1197"/>
    </row>
    <row r="3" spans="1:8" s="279" customFormat="1" x14ac:dyDescent="0.25">
      <c r="A3" s="1372" t="s">
        <v>675</v>
      </c>
      <c r="B3" s="1372"/>
      <c r="C3" s="1372"/>
      <c r="D3" s="1372"/>
      <c r="E3" s="1372"/>
      <c r="F3" s="1372"/>
      <c r="G3" s="1372"/>
    </row>
    <row r="4" spans="1:8" s="279" customFormat="1" x14ac:dyDescent="0.25">
      <c r="A4" s="1198" t="str">
        <f>'CPCA-I-03'!A3:D3</f>
        <v>Del 01 de enero al 31 de diciembre de 2020</v>
      </c>
      <c r="B4" s="1198"/>
      <c r="C4" s="1198"/>
      <c r="D4" s="1198"/>
      <c r="E4" s="1198"/>
      <c r="F4" s="1198"/>
      <c r="G4" s="1198"/>
    </row>
    <row r="5" spans="1:8" s="279" customFormat="1" ht="17.25" thickBot="1" x14ac:dyDescent="0.3">
      <c r="A5" s="1329" t="s">
        <v>1033</v>
      </c>
      <c r="B5" s="1329"/>
      <c r="C5" s="1329"/>
      <c r="D5" s="1329"/>
      <c r="E5" s="1329"/>
      <c r="F5" s="52"/>
      <c r="G5" s="428"/>
    </row>
    <row r="6" spans="1:8" s="290" customFormat="1" ht="53.25" customHeight="1" x14ac:dyDescent="0.25">
      <c r="A6" s="1370" t="s">
        <v>675</v>
      </c>
      <c r="B6" s="297" t="s">
        <v>503</v>
      </c>
      <c r="C6" s="297" t="s">
        <v>433</v>
      </c>
      <c r="D6" s="297" t="s">
        <v>504</v>
      </c>
      <c r="E6" s="297" t="s">
        <v>505</v>
      </c>
      <c r="F6" s="297" t="s">
        <v>506</v>
      </c>
      <c r="G6" s="298" t="s">
        <v>507</v>
      </c>
    </row>
    <row r="7" spans="1:8" s="296" customFormat="1" ht="15.75" customHeight="1" thickBot="1" x14ac:dyDescent="0.3">
      <c r="A7" s="1371"/>
      <c r="B7" s="291" t="s">
        <v>413</v>
      </c>
      <c r="C7" s="291" t="s">
        <v>414</v>
      </c>
      <c r="D7" s="291" t="s">
        <v>508</v>
      </c>
      <c r="E7" s="291" t="s">
        <v>416</v>
      </c>
      <c r="F7" s="291" t="s">
        <v>417</v>
      </c>
      <c r="G7" s="292" t="s">
        <v>509</v>
      </c>
    </row>
    <row r="8" spans="1:8" ht="30" customHeight="1" x14ac:dyDescent="0.25">
      <c r="A8" s="516"/>
      <c r="B8" s="300"/>
      <c r="C8" s="300"/>
      <c r="D8" s="300"/>
      <c r="E8" s="300"/>
      <c r="F8" s="300"/>
      <c r="G8" s="301"/>
    </row>
    <row r="9" spans="1:8" ht="30" customHeight="1" x14ac:dyDescent="0.25">
      <c r="A9" s="286" t="s">
        <v>676</v>
      </c>
      <c r="B9" s="449">
        <f>+'CPCA-II-08'!B30</f>
        <v>35746978.840000004</v>
      </c>
      <c r="C9" s="449">
        <f>+'CPCA-II-08'!C30</f>
        <v>-4545343.7</v>
      </c>
      <c r="D9" s="450">
        <f>B9+C9</f>
        <v>31201635.140000004</v>
      </c>
      <c r="E9" s="449">
        <f>+'CPCA-II-08'!E30</f>
        <v>28833525.850000001</v>
      </c>
      <c r="F9" s="449">
        <f>+'CPCA-II-08'!F30</f>
        <v>27495723.300000004</v>
      </c>
      <c r="G9" s="451">
        <f>D9-E9</f>
        <v>2368109.2900000028</v>
      </c>
    </row>
    <row r="10" spans="1:8" ht="30" customHeight="1" x14ac:dyDescent="0.25">
      <c r="A10" s="286" t="s">
        <v>677</v>
      </c>
      <c r="B10" s="449"/>
      <c r="C10" s="449"/>
      <c r="D10" s="450">
        <f>B10+C10</f>
        <v>0</v>
      </c>
      <c r="E10" s="449"/>
      <c r="F10" s="449"/>
      <c r="G10" s="451">
        <f>D10-E10</f>
        <v>0</v>
      </c>
    </row>
    <row r="11" spans="1:8" ht="30" customHeight="1" x14ac:dyDescent="0.25">
      <c r="A11" s="286" t="s">
        <v>678</v>
      </c>
      <c r="B11" s="449"/>
      <c r="C11" s="449"/>
      <c r="D11" s="450">
        <f>B11+C11</f>
        <v>0</v>
      </c>
      <c r="E11" s="449"/>
      <c r="F11" s="449"/>
      <c r="G11" s="451">
        <f>D11-E11</f>
        <v>0</v>
      </c>
    </row>
    <row r="12" spans="1:8" ht="30" customHeight="1" x14ac:dyDescent="0.25">
      <c r="A12" s="286" t="s">
        <v>679</v>
      </c>
      <c r="B12" s="449"/>
      <c r="C12" s="449"/>
      <c r="D12" s="450">
        <f>B12+C12</f>
        <v>0</v>
      </c>
      <c r="E12" s="449"/>
      <c r="F12" s="449"/>
      <c r="G12" s="451">
        <f>D12-E12</f>
        <v>0</v>
      </c>
    </row>
    <row r="13" spans="1:8" ht="30" customHeight="1" thickBot="1" x14ac:dyDescent="0.3">
      <c r="A13" s="515"/>
      <c r="B13" s="457"/>
      <c r="C13" s="457"/>
      <c r="D13" s="457"/>
      <c r="E13" s="457"/>
      <c r="F13" s="457"/>
      <c r="G13" s="458"/>
    </row>
    <row r="14" spans="1:8" s="290" customFormat="1" ht="30" customHeight="1" thickBot="1" x14ac:dyDescent="0.3">
      <c r="A14" s="784" t="s">
        <v>559</v>
      </c>
      <c r="B14" s="459">
        <f>SUM(B9:B12)</f>
        <v>35746978.840000004</v>
      </c>
      <c r="C14" s="459">
        <f>SUM(C9:C12)</f>
        <v>-4545343.7</v>
      </c>
      <c r="D14" s="459">
        <f>B14+C14</f>
        <v>31201635.140000004</v>
      </c>
      <c r="E14" s="459">
        <f>SUM(E9:E12)</f>
        <v>28833525.850000001</v>
      </c>
      <c r="F14" s="459">
        <f>SUM(F9:F12)</f>
        <v>27495723.300000004</v>
      </c>
      <c r="G14" s="460">
        <f>D14-E14</f>
        <v>2368109.2900000028</v>
      </c>
      <c r="H14" s="511" t="str">
        <f>IF((B14-'CPCA II-04'!B80)&gt;0.9,"ERROR!!!!! EL MONTO NO COINCIDE CON LO REPORTADO EN EL FORMATO ETCA-II-04 EN EL TOTAL APROBADO ANUAL DEL ANALÍTICO DE EGRESOS","")</f>
        <v/>
      </c>
    </row>
    <row r="15" spans="1:8" s="290" customFormat="1" ht="30" customHeight="1" x14ac:dyDescent="0.25">
      <c r="A15" s="493"/>
      <c r="B15" s="494"/>
      <c r="C15" s="494"/>
      <c r="D15" s="494"/>
      <c r="E15" s="494"/>
      <c r="F15" s="494"/>
      <c r="G15" s="494"/>
      <c r="H15" s="511" t="str">
        <f>IF((C14-'CPCA II-04'!C80)&gt;0.9,"ERROR!!!!! EL MONTO NO COINCIDE CON LO REPORTADO EN EL FORMATO ETCA-II-04 EN EL TOTAL AMPLIACIONES/REDUCCIONES ANUAL DEL ANALÍTICO DE EGRESOS","")</f>
        <v/>
      </c>
    </row>
    <row r="16" spans="1:8" s="290" customFormat="1" ht="30" customHeight="1" x14ac:dyDescent="0.25">
      <c r="A16" s="493"/>
      <c r="B16" s="494"/>
      <c r="C16" s="494"/>
      <c r="D16" s="494"/>
      <c r="E16" s="494"/>
      <c r="F16" s="494"/>
      <c r="G16" s="494"/>
      <c r="H16" s="511" t="str">
        <f>IF((D14-'CPCA II-04'!D80)&gt;0.9,"ERROR!!!!! EL MONTO NO COINCIDE CON LO REPORTADO EN EL FORMATO ETCA-II-04 EN EL TOTAL MODIFICADO ANUAL DEL ANALÍTICO DE EGRESOS","")</f>
        <v/>
      </c>
    </row>
    <row r="17" spans="1:8" s="290" customFormat="1" ht="18" customHeight="1" x14ac:dyDescent="0.25">
      <c r="A17" s="493"/>
      <c r="B17" s="494"/>
      <c r="C17" s="494"/>
      <c r="D17" s="494"/>
      <c r="E17" s="494"/>
      <c r="F17" s="494"/>
      <c r="G17" s="494"/>
      <c r="H17" s="511" t="str">
        <f>IF((E14-'CPCA II-04'!E80)&gt;0.9,"ERROR!!!!! EL MONTO NO COINCIDE CON LO REPORTADO EN EL FORMATO ETCA-II-04 EN EL TOTAL DEVENGADO ANUAL DEL ANALÍTICO DE EGRESOS","")</f>
        <v/>
      </c>
    </row>
    <row r="18" spans="1:8" s="290" customFormat="1" ht="18" customHeight="1" x14ac:dyDescent="0.25">
      <c r="A18" s="493"/>
      <c r="B18" s="494"/>
      <c r="C18" s="494"/>
      <c r="D18" s="494"/>
      <c r="E18" s="494"/>
      <c r="F18" s="494"/>
      <c r="G18" s="494"/>
      <c r="H18" s="511" t="str">
        <f>IF((F14-'CPCA II-04'!F80)&gt;0.9,"ERROR!!!!! EL MONTO NO COINCIDE CON LO REPORTADO EN EL FORMATO ETCA-II-04 EN EL TOTAL PAGADO ANUAL DEL ANALÍTICO DE EGRESOS","")</f>
        <v/>
      </c>
    </row>
    <row r="19" spans="1:8" x14ac:dyDescent="0.25">
      <c r="H19" s="511" t="str">
        <f>IF((G14-'CPCA II-04'!G80)&gt;0.9,"ERROR!!!!! EL MONTO NO COINCIDE CON LO REPORTADO EN EL FORMATO ETCA-II-04 EN EL TOTAL SUBEJERCICIO ANUAL DEL ANALÍTICO DE EGRESOS","")</f>
        <v/>
      </c>
    </row>
    <row r="20" spans="1:8" x14ac:dyDescent="0.25">
      <c r="H20" s="511" t="str">
        <f>IF((B20-'CPCA II-04'!B86)&gt;0.9,"ERROR!!!!! EL MONTO NO COINCIDE CON LO REPORTADO EN EL FORMATO ETCA-II-04 EN EL TOTAL APROBADO ANUAL DEL ANALÍTICO DE EGRESOS","")</f>
        <v/>
      </c>
    </row>
    <row r="21" spans="1:8" x14ac:dyDescent="0.25">
      <c r="H21" s="511" t="str">
        <f>IF(G14&lt;&gt;'CPCA II-04'!G80,"ERROR!!!!!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6">
    <mergeCell ref="A6:A7"/>
    <mergeCell ref="A4:G4"/>
    <mergeCell ref="A1:G1"/>
    <mergeCell ref="A2:G2"/>
    <mergeCell ref="A3:G3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Normal="100" zoomScaleSheetLayoutView="100" workbookViewId="0">
      <selection activeCell="F9" sqref="F9"/>
    </sheetView>
  </sheetViews>
  <sheetFormatPr baseColWidth="10" defaultColWidth="11.28515625" defaultRowHeight="16.5" x14ac:dyDescent="0.25"/>
  <cols>
    <col min="1" max="1" width="39.85546875" style="277" customWidth="1"/>
    <col min="2" max="7" width="13.7109375" style="277" customWidth="1"/>
    <col min="8" max="16384" width="11.28515625" style="277"/>
  </cols>
  <sheetData>
    <row r="1" spans="1:7" x14ac:dyDescent="0.25">
      <c r="A1" s="1372" t="str">
        <f>'CPCA-I-01'!A1:G1</f>
        <v>Universidad Tecnológica de Guaymas</v>
      </c>
      <c r="B1" s="1372"/>
      <c r="C1" s="1372"/>
      <c r="D1" s="1372"/>
      <c r="E1" s="1372"/>
      <c r="F1" s="1372"/>
      <c r="G1" s="1372"/>
    </row>
    <row r="2" spans="1:7" x14ac:dyDescent="0.25">
      <c r="A2" s="1372" t="s">
        <v>500</v>
      </c>
      <c r="B2" s="1372"/>
      <c r="C2" s="1372"/>
      <c r="D2" s="1372"/>
      <c r="E2" s="1372"/>
      <c r="F2" s="1372"/>
      <c r="G2" s="1372"/>
    </row>
    <row r="3" spans="1:7" x14ac:dyDescent="0.25">
      <c r="A3" s="1372" t="s">
        <v>680</v>
      </c>
      <c r="B3" s="1372"/>
      <c r="C3" s="1372"/>
      <c r="D3" s="1372"/>
      <c r="E3" s="1372"/>
      <c r="F3" s="1372"/>
      <c r="G3" s="1372"/>
    </row>
    <row r="4" spans="1:7" x14ac:dyDescent="0.25">
      <c r="A4" s="1198" t="str">
        <f>'CPCA-I-03'!A3:D3</f>
        <v>Del 01 de enero al 31 de diciembre de 2020</v>
      </c>
      <c r="B4" s="1198"/>
      <c r="C4" s="1198"/>
      <c r="D4" s="1198"/>
      <c r="E4" s="1198"/>
      <c r="F4" s="1198"/>
      <c r="G4" s="1198"/>
    </row>
    <row r="5" spans="1:7" ht="17.25" thickBot="1" x14ac:dyDescent="0.3">
      <c r="A5" s="1329" t="s">
        <v>1034</v>
      </c>
      <c r="B5" s="1329"/>
      <c r="C5" s="1329"/>
      <c r="D5" s="1329"/>
      <c r="E5" s="1329"/>
      <c r="F5" s="52"/>
      <c r="G5" s="428"/>
    </row>
    <row r="6" spans="1:7" s="283" customFormat="1" ht="40.5" x14ac:dyDescent="0.25">
      <c r="A6" s="1373" t="s">
        <v>246</v>
      </c>
      <c r="B6" s="304" t="s">
        <v>503</v>
      </c>
      <c r="C6" s="304" t="s">
        <v>433</v>
      </c>
      <c r="D6" s="304" t="s">
        <v>504</v>
      </c>
      <c r="E6" s="304" t="s">
        <v>505</v>
      </c>
      <c r="F6" s="304" t="s">
        <v>506</v>
      </c>
      <c r="G6" s="305" t="s">
        <v>507</v>
      </c>
    </row>
    <row r="7" spans="1:7" s="283" customFormat="1" ht="15.75" customHeight="1" thickBot="1" x14ac:dyDescent="0.3">
      <c r="A7" s="1374"/>
      <c r="B7" s="291" t="s">
        <v>413</v>
      </c>
      <c r="C7" s="291" t="s">
        <v>414</v>
      </c>
      <c r="D7" s="291" t="s">
        <v>508</v>
      </c>
      <c r="E7" s="291" t="s">
        <v>416</v>
      </c>
      <c r="F7" s="291" t="s">
        <v>417</v>
      </c>
      <c r="G7" s="292" t="s">
        <v>509</v>
      </c>
    </row>
    <row r="8" spans="1:7" x14ac:dyDescent="0.25">
      <c r="A8" s="299"/>
      <c r="B8" s="302"/>
      <c r="C8" s="302"/>
      <c r="D8" s="303"/>
      <c r="E8" s="302"/>
      <c r="F8" s="302"/>
      <c r="G8" s="306"/>
    </row>
    <row r="9" spans="1:7" ht="25.5" x14ac:dyDescent="0.25">
      <c r="A9" s="307" t="s">
        <v>681</v>
      </c>
      <c r="B9" s="449">
        <f>+'CPCA-II-09'!B14</f>
        <v>35746978.840000004</v>
      </c>
      <c r="C9" s="449">
        <f>+'CPCA-II-09'!C14</f>
        <v>-4545343.7</v>
      </c>
      <c r="D9" s="450">
        <f>IF(A9="","",B9+C9)</f>
        <v>31201635.140000004</v>
      </c>
      <c r="E9" s="449">
        <f>+'CPCA-II-09'!E14</f>
        <v>28833525.850000001</v>
      </c>
      <c r="F9" s="449">
        <f>+'CPCA-II-09'!F14</f>
        <v>27495723.300000004</v>
      </c>
      <c r="G9" s="451">
        <f>IF(A9="","",D9-E9)</f>
        <v>2368109.2900000028</v>
      </c>
    </row>
    <row r="10" spans="1:7" ht="8.25" customHeight="1" x14ac:dyDescent="0.25">
      <c r="A10" s="307"/>
      <c r="B10" s="449"/>
      <c r="C10" s="449"/>
      <c r="D10" s="450" t="str">
        <f t="shared" ref="D10:D21" si="0">IF(A10="","",B10+C10)</f>
        <v/>
      </c>
      <c r="E10" s="449"/>
      <c r="F10" s="449"/>
      <c r="G10" s="451" t="str">
        <f t="shared" ref="G10:G21" si="1">IF(A10="","",D10-E10)</f>
        <v/>
      </c>
    </row>
    <row r="11" spans="1:7" x14ac:dyDescent="0.25">
      <c r="A11" s="307" t="s">
        <v>682</v>
      </c>
      <c r="B11" s="449"/>
      <c r="C11" s="449"/>
      <c r="D11" s="450">
        <f t="shared" si="0"/>
        <v>0</v>
      </c>
      <c r="E11" s="449"/>
      <c r="F11" s="449"/>
      <c r="G11" s="451">
        <f t="shared" si="1"/>
        <v>0</v>
      </c>
    </row>
    <row r="12" spans="1:7" ht="8.25" customHeight="1" x14ac:dyDescent="0.25">
      <c r="A12" s="307"/>
      <c r="B12" s="449"/>
      <c r="C12" s="449"/>
      <c r="D12" s="450" t="str">
        <f t="shared" si="0"/>
        <v/>
      </c>
      <c r="E12" s="449"/>
      <c r="F12" s="449"/>
      <c r="G12" s="451" t="str">
        <f t="shared" si="1"/>
        <v/>
      </c>
    </row>
    <row r="13" spans="1:7" ht="25.5" x14ac:dyDescent="0.25">
      <c r="A13" s="307" t="s">
        <v>683</v>
      </c>
      <c r="B13" s="449"/>
      <c r="C13" s="449"/>
      <c r="D13" s="450">
        <f t="shared" si="0"/>
        <v>0</v>
      </c>
      <c r="E13" s="449"/>
      <c r="F13" s="449"/>
      <c r="G13" s="451">
        <f t="shared" si="1"/>
        <v>0</v>
      </c>
    </row>
    <row r="14" spans="1:7" ht="8.25" customHeight="1" x14ac:dyDescent="0.25">
      <c r="A14" s="307"/>
      <c r="B14" s="449"/>
      <c r="C14" s="449"/>
      <c r="D14" s="450" t="str">
        <f t="shared" si="0"/>
        <v/>
      </c>
      <c r="E14" s="449"/>
      <c r="F14" s="449"/>
      <c r="G14" s="451" t="str">
        <f t="shared" si="1"/>
        <v/>
      </c>
    </row>
    <row r="15" spans="1:7" ht="25.5" x14ac:dyDescent="0.25">
      <c r="A15" s="307" t="s">
        <v>684</v>
      </c>
      <c r="B15" s="449"/>
      <c r="C15" s="449"/>
      <c r="D15" s="450">
        <f t="shared" si="0"/>
        <v>0</v>
      </c>
      <c r="E15" s="449"/>
      <c r="F15" s="449"/>
      <c r="G15" s="451">
        <f t="shared" si="1"/>
        <v>0</v>
      </c>
    </row>
    <row r="16" spans="1:7" ht="8.25" customHeight="1" x14ac:dyDescent="0.25">
      <c r="A16" s="307"/>
      <c r="B16" s="449"/>
      <c r="C16" s="449"/>
      <c r="D16" s="450" t="str">
        <f t="shared" si="0"/>
        <v/>
      </c>
      <c r="E16" s="449"/>
      <c r="F16" s="449"/>
      <c r="G16" s="451" t="str">
        <f t="shared" si="1"/>
        <v/>
      </c>
    </row>
    <row r="17" spans="1:8" ht="25.5" x14ac:dyDescent="0.25">
      <c r="A17" s="307" t="s">
        <v>685</v>
      </c>
      <c r="B17" s="449"/>
      <c r="C17" s="449"/>
      <c r="D17" s="450">
        <f t="shared" si="0"/>
        <v>0</v>
      </c>
      <c r="E17" s="449"/>
      <c r="F17" s="449"/>
      <c r="G17" s="451">
        <f t="shared" si="1"/>
        <v>0</v>
      </c>
    </row>
    <row r="18" spans="1:8" ht="8.25" customHeight="1" x14ac:dyDescent="0.25">
      <c r="A18" s="307"/>
      <c r="B18" s="449"/>
      <c r="C18" s="449"/>
      <c r="D18" s="450" t="str">
        <f t="shared" si="0"/>
        <v/>
      </c>
      <c r="E18" s="449"/>
      <c r="F18" s="449"/>
      <c r="G18" s="451" t="str">
        <f t="shared" si="1"/>
        <v/>
      </c>
    </row>
    <row r="19" spans="1:8" ht="25.5" x14ac:dyDescent="0.25">
      <c r="A19" s="307" t="s">
        <v>686</v>
      </c>
      <c r="B19" s="449"/>
      <c r="C19" s="449"/>
      <c r="D19" s="450">
        <f t="shared" si="0"/>
        <v>0</v>
      </c>
      <c r="E19" s="449"/>
      <c r="F19" s="449"/>
      <c r="G19" s="451">
        <f t="shared" si="1"/>
        <v>0</v>
      </c>
    </row>
    <row r="20" spans="1:8" ht="8.25" customHeight="1" x14ac:dyDescent="0.25">
      <c r="A20" s="307"/>
      <c r="B20" s="449"/>
      <c r="C20" s="449"/>
      <c r="D20" s="450" t="str">
        <f t="shared" si="0"/>
        <v/>
      </c>
      <c r="E20" s="449"/>
      <c r="F20" s="449"/>
      <c r="G20" s="451" t="str">
        <f t="shared" si="1"/>
        <v/>
      </c>
    </row>
    <row r="21" spans="1:8" ht="26.25" thickBot="1" x14ac:dyDescent="0.3">
      <c r="A21" s="307" t="s">
        <v>687</v>
      </c>
      <c r="B21" s="449"/>
      <c r="C21" s="449"/>
      <c r="D21" s="450">
        <f t="shared" si="0"/>
        <v>0</v>
      </c>
      <c r="E21" s="449"/>
      <c r="F21" s="449"/>
      <c r="G21" s="451">
        <f t="shared" si="1"/>
        <v>0</v>
      </c>
    </row>
    <row r="22" spans="1:8" ht="24.95" customHeight="1" thickBot="1" x14ac:dyDescent="0.3">
      <c r="A22" s="295" t="s">
        <v>559</v>
      </c>
      <c r="B22" s="455">
        <f>SUM(B9:B21)</f>
        <v>35746978.840000004</v>
      </c>
      <c r="C22" s="455">
        <f>SUM(C9:C21)</f>
        <v>-4545343.7</v>
      </c>
      <c r="D22" s="455">
        <f>IF(A22="","",B22+C22)</f>
        <v>31201635.140000004</v>
      </c>
      <c r="E22" s="455">
        <f>SUM(E9:E21)</f>
        <v>28833525.850000001</v>
      </c>
      <c r="F22" s="455">
        <f>SUM(F9:F21)</f>
        <v>27495723.300000004</v>
      </c>
      <c r="G22" s="456">
        <f>IF(A22="","",D22-E22)</f>
        <v>2368109.2900000028</v>
      </c>
      <c r="H22" s="511" t="str">
        <f>IF((B22-'CPCA II-04'!B80)&gt;0.9,"ERROR!!!!! EL MONTO NO COINCIDE CON LO REPORTADO EN EL FORMATO ETCA-II-04 EN EL TOTAL APROBADO ANUAL DEL ANALÍTICO DE EGRESOS","")</f>
        <v/>
      </c>
    </row>
    <row r="23" spans="1:8" ht="24.95" customHeight="1" x14ac:dyDescent="0.25">
      <c r="A23" s="529"/>
      <c r="B23" s="530"/>
      <c r="C23" s="530"/>
      <c r="D23" s="530"/>
      <c r="E23" s="530"/>
      <c r="F23" s="530"/>
      <c r="G23" s="530"/>
      <c r="H23" s="511" t="str">
        <f>IF((C22-'CPCA II-04'!C80)&gt;0.9,"ERROR!!!!! EL MONTO NO COINCIDE CON LO REPORTADO EN EL FORMATO ETCA-II-04 EN EL TOTAL APROBADO ANUAL DEL ANALÍTICO DE EGRESOS","")</f>
        <v/>
      </c>
    </row>
    <row r="24" spans="1:8" ht="24.95" customHeight="1" x14ac:dyDescent="0.25">
      <c r="A24" s="495"/>
      <c r="B24" s="494"/>
      <c r="C24" s="494"/>
      <c r="D24" s="494"/>
      <c r="E24" s="494"/>
      <c r="F24" s="494"/>
      <c r="G24" s="494"/>
      <c r="H24" s="511" t="str">
        <f>IF((D22-'CPCA II-04'!D80)&gt;0.9,"ERROR!!!!! EL MONTO NO COINCIDE CON LO REPORTADO EN EL FORMATO ETCA-II-04 EN EL TOTAL APROBADO ANUAL DEL ANALÍTICO DE EGRESOS","")</f>
        <v/>
      </c>
    </row>
    <row r="25" spans="1:8" ht="24.95" customHeight="1" x14ac:dyDescent="0.25">
      <c r="A25" s="531"/>
      <c r="B25" s="497"/>
      <c r="C25" s="497"/>
      <c r="D25" s="498"/>
      <c r="E25" s="497"/>
      <c r="F25" s="497"/>
      <c r="G25" s="498"/>
      <c r="H25" s="511" t="str">
        <f>IF((E22-'CPCA II-04'!E80)&gt;0.9,"ERROR!!!!! EL MONTO NO COINCIDE CON LO REPORTADO EN EL FORMATO ETCA-II-04 EN EL TOTAL APROBADO ANUAL DEL ANALÍTICO DE EGRESOS","")</f>
        <v/>
      </c>
    </row>
    <row r="26" spans="1:8" ht="24.95" customHeight="1" x14ac:dyDescent="0.25">
      <c r="A26" s="531"/>
      <c r="B26" s="497"/>
      <c r="C26" s="497"/>
      <c r="D26" s="498"/>
      <c r="E26" s="497"/>
      <c r="F26" s="497"/>
      <c r="G26" s="498"/>
      <c r="H26" s="511" t="str">
        <f>IF((F22-'CPCA II-04'!F80)&gt;0.9,"ERROR!!!!! EL MONTO NO COINCIDE CON LO REPORTADO EN EL FORMATO ETCA-II-04 EN EL TOTAL APROBADO ANUAL DEL ANALÍTICO DE EGRESOS","")</f>
        <v/>
      </c>
    </row>
    <row r="27" spans="1:8" ht="25.5" customHeight="1" x14ac:dyDescent="0.25">
      <c r="A27" s="495"/>
      <c r="B27" s="494"/>
      <c r="C27" s="494"/>
      <c r="D27" s="494"/>
      <c r="E27" s="494"/>
      <c r="F27" s="494"/>
      <c r="G27" s="494"/>
      <c r="H27" s="511" t="str">
        <f>IF((G22-'CPCA II-04'!G80)&gt;0.9,"ERROR!!!!! EL MONTO NO COINCIDE CON LO REPORTADO EN EL FORMATO ETCA-II-04 EN EL TOTAL APROBADO ANUAL DEL ANALÍTICO DE EGRESOS","")</f>
        <v/>
      </c>
    </row>
    <row r="29" spans="1:8" x14ac:dyDescent="0.25">
      <c r="F29" s="290"/>
    </row>
    <row r="30" spans="1:8" x14ac:dyDescent="0.25">
      <c r="F30" s="290"/>
    </row>
  </sheetData>
  <sheetProtection formatColumns="0" formatRows="0" insertHyperlink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90" zoomScaleNormal="100" zoomScaleSheetLayoutView="90" workbookViewId="0">
      <selection activeCell="E24" sqref="E24:F24"/>
    </sheetView>
  </sheetViews>
  <sheetFormatPr baseColWidth="10" defaultRowHeight="15" x14ac:dyDescent="0.25"/>
  <cols>
    <col min="1" max="1" width="35.7109375" customWidth="1"/>
    <col min="2" max="5" width="11.28515625"/>
    <col min="6" max="6" width="11.85546875" customWidth="1"/>
  </cols>
  <sheetData>
    <row r="1" spans="1:7" ht="16.5" x14ac:dyDescent="0.25">
      <c r="A1" s="1372" t="str">
        <f>'CPCA-I-01'!A1:G1</f>
        <v>Universidad Tecnológica de Guaymas</v>
      </c>
      <c r="B1" s="1372"/>
      <c r="C1" s="1372"/>
      <c r="D1" s="1372"/>
      <c r="E1" s="1372"/>
      <c r="F1" s="1372"/>
      <c r="G1" s="1372"/>
    </row>
    <row r="2" spans="1:7" ht="16.5" x14ac:dyDescent="0.25">
      <c r="A2" s="1372" t="s">
        <v>500</v>
      </c>
      <c r="B2" s="1372"/>
      <c r="C2" s="1372"/>
      <c r="D2" s="1372"/>
      <c r="E2" s="1372"/>
      <c r="F2" s="1372"/>
      <c r="G2" s="1372"/>
    </row>
    <row r="3" spans="1:7" ht="16.5" x14ac:dyDescent="0.25">
      <c r="A3" s="1372" t="s">
        <v>688</v>
      </c>
      <c r="B3" s="1372"/>
      <c r="C3" s="1372"/>
      <c r="D3" s="1372"/>
      <c r="E3" s="1372"/>
      <c r="F3" s="1372"/>
      <c r="G3" s="1372"/>
    </row>
    <row r="4" spans="1:7" ht="16.5" x14ac:dyDescent="0.25">
      <c r="A4" s="1198" t="str">
        <f>'CPCA-I-03'!A3:D3</f>
        <v>Del 01 de enero al 31 de diciembre de 2020</v>
      </c>
      <c r="B4" s="1198"/>
      <c r="C4" s="1198"/>
      <c r="D4" s="1198"/>
      <c r="E4" s="1198"/>
      <c r="F4" s="1198"/>
      <c r="G4" s="1198"/>
    </row>
    <row r="5" spans="1:7" ht="17.25" thickBot="1" x14ac:dyDescent="0.3">
      <c r="A5" s="164"/>
      <c r="B5" s="1375"/>
      <c r="C5" s="1375"/>
      <c r="D5" s="1375"/>
      <c r="E5" s="1375"/>
      <c r="F5" s="308"/>
      <c r="G5" s="429"/>
    </row>
    <row r="6" spans="1:7" ht="40.5" x14ac:dyDescent="0.25">
      <c r="A6" s="1373" t="s">
        <v>246</v>
      </c>
      <c r="B6" s="309" t="s">
        <v>503</v>
      </c>
      <c r="C6" s="309" t="s">
        <v>433</v>
      </c>
      <c r="D6" s="309" t="s">
        <v>504</v>
      </c>
      <c r="E6" s="309" t="s">
        <v>505</v>
      </c>
      <c r="F6" s="309" t="s">
        <v>506</v>
      </c>
      <c r="G6" s="310" t="s">
        <v>507</v>
      </c>
    </row>
    <row r="7" spans="1:7" ht="15.75" thickBot="1" x14ac:dyDescent="0.3">
      <c r="A7" s="1374"/>
      <c r="B7" s="311" t="s">
        <v>413</v>
      </c>
      <c r="C7" s="311" t="s">
        <v>414</v>
      </c>
      <c r="D7" s="311" t="s">
        <v>508</v>
      </c>
      <c r="E7" s="311" t="s">
        <v>416</v>
      </c>
      <c r="F7" s="311" t="s">
        <v>417</v>
      </c>
      <c r="G7" s="312" t="s">
        <v>509</v>
      </c>
    </row>
    <row r="8" spans="1:7" ht="16.5" x14ac:dyDescent="0.25">
      <c r="A8" s="313"/>
      <c r="B8" s="314"/>
      <c r="C8" s="314"/>
      <c r="D8" s="314"/>
      <c r="E8" s="314"/>
      <c r="F8" s="314"/>
      <c r="G8" s="315"/>
    </row>
    <row r="9" spans="1:7" x14ac:dyDescent="0.25">
      <c r="A9" s="446" t="s">
        <v>689</v>
      </c>
      <c r="B9" s="447">
        <f>SUM(B10:B17)</f>
        <v>0</v>
      </c>
      <c r="C9" s="447">
        <f>SUM(C10:C17)</f>
        <v>0</v>
      </c>
      <c r="D9" s="447">
        <f>IF(A9="","",B9+C9)</f>
        <v>0</v>
      </c>
      <c r="E9" s="447">
        <f>SUM(E10:E17)</f>
        <v>0</v>
      </c>
      <c r="F9" s="447">
        <f>SUM(F10:F17)</f>
        <v>0</v>
      </c>
      <c r="G9" s="448">
        <f>IF(A9="","",D9-E9)</f>
        <v>0</v>
      </c>
    </row>
    <row r="10" spans="1:7" x14ac:dyDescent="0.25">
      <c r="A10" s="286" t="s">
        <v>690</v>
      </c>
      <c r="B10" s="449"/>
      <c r="C10" s="449"/>
      <c r="D10" s="450">
        <f t="shared" ref="D10:D43" si="0">IF(A10="","",B10+C10)</f>
        <v>0</v>
      </c>
      <c r="E10" s="449"/>
      <c r="F10" s="449"/>
      <c r="G10" s="451">
        <f t="shared" ref="G10:G43" si="1">IF(A10="","",D10-E10)</f>
        <v>0</v>
      </c>
    </row>
    <row r="11" spans="1:7" x14ac:dyDescent="0.25">
      <c r="A11" s="286" t="s">
        <v>691</v>
      </c>
      <c r="B11" s="449"/>
      <c r="C11" s="449"/>
      <c r="D11" s="450">
        <f t="shared" si="0"/>
        <v>0</v>
      </c>
      <c r="E11" s="449"/>
      <c r="F11" s="449"/>
      <c r="G11" s="451">
        <f t="shared" si="1"/>
        <v>0</v>
      </c>
    </row>
    <row r="12" spans="1:7" x14ac:dyDescent="0.25">
      <c r="A12" s="286" t="s">
        <v>692</v>
      </c>
      <c r="B12" s="449"/>
      <c r="C12" s="449"/>
      <c r="D12" s="450">
        <f t="shared" si="0"/>
        <v>0</v>
      </c>
      <c r="E12" s="449"/>
      <c r="F12" s="449"/>
      <c r="G12" s="451">
        <f t="shared" si="1"/>
        <v>0</v>
      </c>
    </row>
    <row r="13" spans="1:7" x14ac:dyDescent="0.25">
      <c r="A13" s="286" t="s">
        <v>693</v>
      </c>
      <c r="B13" s="449"/>
      <c r="C13" s="449"/>
      <c r="D13" s="450">
        <f t="shared" si="0"/>
        <v>0</v>
      </c>
      <c r="E13" s="449"/>
      <c r="F13" s="449"/>
      <c r="G13" s="451">
        <f t="shared" si="1"/>
        <v>0</v>
      </c>
    </row>
    <row r="14" spans="1:7" x14ac:dyDescent="0.25">
      <c r="A14" s="286" t="s">
        <v>694</v>
      </c>
      <c r="B14" s="449"/>
      <c r="C14" s="449"/>
      <c r="D14" s="450">
        <f t="shared" si="0"/>
        <v>0</v>
      </c>
      <c r="E14" s="449"/>
      <c r="F14" s="449"/>
      <c r="G14" s="451">
        <f t="shared" si="1"/>
        <v>0</v>
      </c>
    </row>
    <row r="15" spans="1:7" x14ac:dyDescent="0.25">
      <c r="A15" s="286" t="s">
        <v>695</v>
      </c>
      <c r="B15" s="449"/>
      <c r="C15" s="449"/>
      <c r="D15" s="450">
        <f t="shared" si="0"/>
        <v>0</v>
      </c>
      <c r="E15" s="449"/>
      <c r="F15" s="449"/>
      <c r="G15" s="451">
        <f t="shared" si="1"/>
        <v>0</v>
      </c>
    </row>
    <row r="16" spans="1:7" x14ac:dyDescent="0.25">
      <c r="A16" s="286" t="s">
        <v>696</v>
      </c>
      <c r="B16" s="449"/>
      <c r="C16" s="449"/>
      <c r="D16" s="450">
        <f t="shared" si="0"/>
        <v>0</v>
      </c>
      <c r="E16" s="449"/>
      <c r="F16" s="449"/>
      <c r="G16" s="451">
        <f t="shared" si="1"/>
        <v>0</v>
      </c>
    </row>
    <row r="17" spans="1:7" x14ac:dyDescent="0.25">
      <c r="A17" s="286" t="s">
        <v>534</v>
      </c>
      <c r="B17" s="449"/>
      <c r="C17" s="449"/>
      <c r="D17" s="450">
        <f t="shared" si="0"/>
        <v>0</v>
      </c>
      <c r="E17" s="449"/>
      <c r="F17" s="449"/>
      <c r="G17" s="451">
        <f t="shared" si="1"/>
        <v>0</v>
      </c>
    </row>
    <row r="18" spans="1:7" x14ac:dyDescent="0.25">
      <c r="A18" s="299"/>
      <c r="B18" s="449"/>
      <c r="C18" s="449"/>
      <c r="D18" s="450" t="str">
        <f t="shared" si="0"/>
        <v/>
      </c>
      <c r="E18" s="449"/>
      <c r="F18" s="449"/>
      <c r="G18" s="451" t="str">
        <f t="shared" si="1"/>
        <v/>
      </c>
    </row>
    <row r="19" spans="1:7" x14ac:dyDescent="0.25">
      <c r="A19" s="446" t="s">
        <v>697</v>
      </c>
      <c r="B19" s="447">
        <f>SUM(B20:B26)</f>
        <v>35746978.840000004</v>
      </c>
      <c r="C19" s="447">
        <f>SUM(C20:C26)</f>
        <v>-4545343.7</v>
      </c>
      <c r="D19" s="447">
        <f t="shared" si="0"/>
        <v>31201635.140000004</v>
      </c>
      <c r="E19" s="447">
        <f>SUM(E20:E26)</f>
        <v>28833525.850000001</v>
      </c>
      <c r="F19" s="447">
        <f>SUM(F20:F26)</f>
        <v>27495723.300000004</v>
      </c>
      <c r="G19" s="448">
        <f t="shared" si="1"/>
        <v>2368109.2900000028</v>
      </c>
    </row>
    <row r="20" spans="1:7" x14ac:dyDescent="0.25">
      <c r="A20" s="286" t="s">
        <v>698</v>
      </c>
      <c r="B20" s="449"/>
      <c r="C20" s="449"/>
      <c r="D20" s="450">
        <f t="shared" si="0"/>
        <v>0</v>
      </c>
      <c r="E20" s="449"/>
      <c r="F20" s="449"/>
      <c r="G20" s="451">
        <f t="shared" si="1"/>
        <v>0</v>
      </c>
    </row>
    <row r="21" spans="1:7" x14ac:dyDescent="0.25">
      <c r="A21" s="286" t="s">
        <v>699</v>
      </c>
      <c r="B21" s="449"/>
      <c r="C21" s="449"/>
      <c r="D21" s="450">
        <f t="shared" si="0"/>
        <v>0</v>
      </c>
      <c r="E21" s="449"/>
      <c r="F21" s="449"/>
      <c r="G21" s="451">
        <f t="shared" si="1"/>
        <v>0</v>
      </c>
    </row>
    <row r="22" spans="1:7" x14ac:dyDescent="0.25">
      <c r="A22" s="286" t="s">
        <v>700</v>
      </c>
      <c r="B22" s="449"/>
      <c r="C22" s="449"/>
      <c r="D22" s="450">
        <f t="shared" si="0"/>
        <v>0</v>
      </c>
      <c r="E22" s="449"/>
      <c r="F22" s="449"/>
      <c r="G22" s="451">
        <f t="shared" si="1"/>
        <v>0</v>
      </c>
    </row>
    <row r="23" spans="1:7" ht="25.5" x14ac:dyDescent="0.25">
      <c r="A23" s="286" t="s">
        <v>701</v>
      </c>
      <c r="B23" s="449"/>
      <c r="C23" s="449"/>
      <c r="D23" s="450">
        <f t="shared" si="0"/>
        <v>0</v>
      </c>
      <c r="E23" s="449"/>
      <c r="F23" s="449"/>
      <c r="G23" s="451">
        <f t="shared" si="1"/>
        <v>0</v>
      </c>
    </row>
    <row r="24" spans="1:7" x14ac:dyDescent="0.25">
      <c r="A24" s="286" t="s">
        <v>702</v>
      </c>
      <c r="B24" s="449">
        <v>35746978.840000004</v>
      </c>
      <c r="C24" s="449">
        <v>-4545343.7</v>
      </c>
      <c r="D24" s="450">
        <f t="shared" si="0"/>
        <v>31201635.140000004</v>
      </c>
      <c r="E24" s="449">
        <v>28833525.850000001</v>
      </c>
      <c r="F24" s="449">
        <v>27495723.300000004</v>
      </c>
      <c r="G24" s="451">
        <f t="shared" si="1"/>
        <v>2368109.2900000028</v>
      </c>
    </row>
    <row r="25" spans="1:7" x14ac:dyDescent="0.25">
      <c r="A25" s="286" t="s">
        <v>703</v>
      </c>
      <c r="B25" s="449"/>
      <c r="C25" s="449"/>
      <c r="D25" s="450">
        <f t="shared" si="0"/>
        <v>0</v>
      </c>
      <c r="E25" s="449"/>
      <c r="F25" s="449"/>
      <c r="G25" s="451">
        <f t="shared" si="1"/>
        <v>0</v>
      </c>
    </row>
    <row r="26" spans="1:7" x14ac:dyDescent="0.25">
      <c r="A26" s="286" t="s">
        <v>704</v>
      </c>
      <c r="B26" s="449"/>
      <c r="C26" s="449"/>
      <c r="D26" s="450">
        <f t="shared" si="0"/>
        <v>0</v>
      </c>
      <c r="E26" s="449"/>
      <c r="F26" s="449"/>
      <c r="G26" s="451">
        <f t="shared" si="1"/>
        <v>0</v>
      </c>
    </row>
    <row r="27" spans="1:7" x14ac:dyDescent="0.25">
      <c r="A27" s="299"/>
      <c r="B27" s="449"/>
      <c r="C27" s="449"/>
      <c r="D27" s="450" t="str">
        <f t="shared" si="0"/>
        <v/>
      </c>
      <c r="E27" s="449"/>
      <c r="F27" s="449"/>
      <c r="G27" s="451" t="str">
        <f t="shared" si="1"/>
        <v/>
      </c>
    </row>
    <row r="28" spans="1:7" x14ac:dyDescent="0.25">
      <c r="A28" s="446" t="s">
        <v>705</v>
      </c>
      <c r="B28" s="447">
        <f>SUM(B29:B37)</f>
        <v>0</v>
      </c>
      <c r="C28" s="447">
        <f>SUM(C29:C37)</f>
        <v>0</v>
      </c>
      <c r="D28" s="447">
        <f t="shared" si="0"/>
        <v>0</v>
      </c>
      <c r="E28" s="447">
        <f>SUM(E29:E37)</f>
        <v>0</v>
      </c>
      <c r="F28" s="447">
        <f>SUM(F29:F37)</f>
        <v>0</v>
      </c>
      <c r="G28" s="448">
        <f t="shared" si="1"/>
        <v>0</v>
      </c>
    </row>
    <row r="29" spans="1:7" ht="25.5" x14ac:dyDescent="0.25">
      <c r="A29" s="286" t="s">
        <v>706</v>
      </c>
      <c r="B29" s="449"/>
      <c r="C29" s="449"/>
      <c r="D29" s="450">
        <f t="shared" si="0"/>
        <v>0</v>
      </c>
      <c r="E29" s="449"/>
      <c r="F29" s="449"/>
      <c r="G29" s="451">
        <f t="shared" si="1"/>
        <v>0</v>
      </c>
    </row>
    <row r="30" spans="1:7" x14ac:dyDescent="0.25">
      <c r="A30" s="286" t="s">
        <v>707</v>
      </c>
      <c r="B30" s="449"/>
      <c r="C30" s="449"/>
      <c r="D30" s="450">
        <f t="shared" si="0"/>
        <v>0</v>
      </c>
      <c r="E30" s="449"/>
      <c r="F30" s="449"/>
      <c r="G30" s="451">
        <f t="shared" si="1"/>
        <v>0</v>
      </c>
    </row>
    <row r="31" spans="1:7" x14ac:dyDescent="0.25">
      <c r="A31" s="286" t="s">
        <v>708</v>
      </c>
      <c r="B31" s="449"/>
      <c r="C31" s="449"/>
      <c r="D31" s="450">
        <f t="shared" si="0"/>
        <v>0</v>
      </c>
      <c r="E31" s="449"/>
      <c r="F31" s="449"/>
      <c r="G31" s="451">
        <f t="shared" si="1"/>
        <v>0</v>
      </c>
    </row>
    <row r="32" spans="1:7" x14ac:dyDescent="0.25">
      <c r="A32" s="286" t="s">
        <v>709</v>
      </c>
      <c r="B32" s="449"/>
      <c r="C32" s="449"/>
      <c r="D32" s="450">
        <f t="shared" si="0"/>
        <v>0</v>
      </c>
      <c r="E32" s="449"/>
      <c r="F32" s="449"/>
      <c r="G32" s="451">
        <f t="shared" si="1"/>
        <v>0</v>
      </c>
    </row>
    <row r="33" spans="1:8" x14ac:dyDescent="0.25">
      <c r="A33" s="286" t="s">
        <v>710</v>
      </c>
      <c r="B33" s="449"/>
      <c r="C33" s="449"/>
      <c r="D33" s="450">
        <f t="shared" si="0"/>
        <v>0</v>
      </c>
      <c r="E33" s="449"/>
      <c r="F33" s="449"/>
      <c r="G33" s="451">
        <f t="shared" si="1"/>
        <v>0</v>
      </c>
    </row>
    <row r="34" spans="1:8" x14ac:dyDescent="0.25">
      <c r="A34" s="286" t="s">
        <v>711</v>
      </c>
      <c r="B34" s="449"/>
      <c r="C34" s="449"/>
      <c r="D34" s="450">
        <f t="shared" si="0"/>
        <v>0</v>
      </c>
      <c r="E34" s="449"/>
      <c r="F34" s="449"/>
      <c r="G34" s="451">
        <f t="shared" si="1"/>
        <v>0</v>
      </c>
    </row>
    <row r="35" spans="1:8" x14ac:dyDescent="0.25">
      <c r="A35" s="286" t="s">
        <v>712</v>
      </c>
      <c r="B35" s="449"/>
      <c r="C35" s="449"/>
      <c r="D35" s="450">
        <f t="shared" si="0"/>
        <v>0</v>
      </c>
      <c r="E35" s="449"/>
      <c r="F35" s="449"/>
      <c r="G35" s="451">
        <f t="shared" si="1"/>
        <v>0</v>
      </c>
    </row>
    <row r="36" spans="1:8" x14ac:dyDescent="0.25">
      <c r="A36" s="286" t="s">
        <v>713</v>
      </c>
      <c r="B36" s="449"/>
      <c r="C36" s="449"/>
      <c r="D36" s="450">
        <f t="shared" si="0"/>
        <v>0</v>
      </c>
      <c r="E36" s="449"/>
      <c r="F36" s="449"/>
      <c r="G36" s="451">
        <f t="shared" si="1"/>
        <v>0</v>
      </c>
    </row>
    <row r="37" spans="1:8" x14ac:dyDescent="0.25">
      <c r="A37" s="286" t="s">
        <v>714</v>
      </c>
      <c r="B37" s="449"/>
      <c r="C37" s="449"/>
      <c r="D37" s="450">
        <f t="shared" si="0"/>
        <v>0</v>
      </c>
      <c r="E37" s="449"/>
      <c r="F37" s="449"/>
      <c r="G37" s="451">
        <f t="shared" si="1"/>
        <v>0</v>
      </c>
    </row>
    <row r="38" spans="1:8" x14ac:dyDescent="0.25">
      <c r="A38" s="299"/>
      <c r="B38" s="449"/>
      <c r="C38" s="449"/>
      <c r="D38" s="450" t="str">
        <f t="shared" si="0"/>
        <v/>
      </c>
      <c r="E38" s="449"/>
      <c r="F38" s="449"/>
      <c r="G38" s="451" t="str">
        <f t="shared" si="1"/>
        <v/>
      </c>
    </row>
    <row r="39" spans="1:8" ht="25.5" x14ac:dyDescent="0.25">
      <c r="A39" s="446" t="s">
        <v>715</v>
      </c>
      <c r="B39" s="447">
        <f>SUM(B40:B43)</f>
        <v>0</v>
      </c>
      <c r="C39" s="447">
        <f>SUM(C40:C43)</f>
        <v>0</v>
      </c>
      <c r="D39" s="447">
        <f t="shared" si="0"/>
        <v>0</v>
      </c>
      <c r="E39" s="447">
        <f>SUM(E40:E43)</f>
        <v>0</v>
      </c>
      <c r="F39" s="447">
        <f>SUM(F40:F43)</f>
        <v>0</v>
      </c>
      <c r="G39" s="448">
        <f t="shared" si="1"/>
        <v>0</v>
      </c>
    </row>
    <row r="40" spans="1:8" ht="25.5" x14ac:dyDescent="0.25">
      <c r="A40" s="452" t="s">
        <v>716</v>
      </c>
      <c r="B40" s="449">
        <v>0</v>
      </c>
      <c r="C40" s="449">
        <v>0</v>
      </c>
      <c r="D40" s="450">
        <f t="shared" si="0"/>
        <v>0</v>
      </c>
      <c r="E40" s="449">
        <v>0</v>
      </c>
      <c r="F40" s="449">
        <v>0</v>
      </c>
      <c r="G40" s="451">
        <f t="shared" si="1"/>
        <v>0</v>
      </c>
    </row>
    <row r="41" spans="1:8" ht="38.25" x14ac:dyDescent="0.25">
      <c r="A41" s="452" t="s">
        <v>717</v>
      </c>
      <c r="B41" s="449"/>
      <c r="C41" s="449"/>
      <c r="D41" s="450">
        <f t="shared" si="0"/>
        <v>0</v>
      </c>
      <c r="E41" s="449"/>
      <c r="F41" s="449"/>
      <c r="G41" s="451">
        <f t="shared" si="1"/>
        <v>0</v>
      </c>
    </row>
    <row r="42" spans="1:8" x14ac:dyDescent="0.25">
      <c r="A42" s="286" t="s">
        <v>718</v>
      </c>
      <c r="B42" s="449"/>
      <c r="C42" s="449"/>
      <c r="D42" s="450">
        <f t="shared" si="0"/>
        <v>0</v>
      </c>
      <c r="E42" s="449"/>
      <c r="F42" s="449"/>
      <c r="G42" s="451">
        <f t="shared" si="1"/>
        <v>0</v>
      </c>
    </row>
    <row r="43" spans="1:8" ht="15.75" thickBot="1" x14ac:dyDescent="0.3">
      <c r="A43" s="286" t="s">
        <v>719</v>
      </c>
      <c r="B43" s="449"/>
      <c r="C43" s="449"/>
      <c r="D43" s="450">
        <f t="shared" si="0"/>
        <v>0</v>
      </c>
      <c r="E43" s="449"/>
      <c r="F43" s="449"/>
      <c r="G43" s="451">
        <f t="shared" si="1"/>
        <v>0</v>
      </c>
    </row>
    <row r="44" spans="1:8" ht="15.75" thickBot="1" x14ac:dyDescent="0.3">
      <c r="A44" s="295" t="s">
        <v>559</v>
      </c>
      <c r="B44" s="453">
        <f>SUM(B9,B19,B28,B39)</f>
        <v>35746978.840000004</v>
      </c>
      <c r="C44" s="453">
        <f>SUM(C9,C19,C28,C39)</f>
        <v>-4545343.7</v>
      </c>
      <c r="D44" s="453">
        <f>IF(A44="","",B44+C44)</f>
        <v>31201635.140000004</v>
      </c>
      <c r="E44" s="453">
        <f>SUM(E9,E19,E28,E39)</f>
        <v>28833525.850000001</v>
      </c>
      <c r="F44" s="453">
        <f>SUM(F9,F19,F28,F39)</f>
        <v>27495723.300000004</v>
      </c>
      <c r="G44" s="454">
        <f>IF(A44="","",D44-E44)</f>
        <v>2368109.2900000028</v>
      </c>
      <c r="H44" s="511" t="str">
        <f>IF((B44-'CPCA II-04'!B80)&gt;0.9,"ERROR!!!!! EL MONTO NO COINCIDE CON LO REPORTADO EN EL FORMATO ETCA-II-04 EN EL TOTAL APROBADO ANUAL DEL ANALÍTICO DE EGRESOS","")</f>
        <v/>
      </c>
    </row>
    <row r="45" spans="1:8" ht="9" customHeight="1" x14ac:dyDescent="0.25">
      <c r="A45" s="495"/>
      <c r="B45" s="498"/>
      <c r="C45" s="498"/>
      <c r="D45" s="498"/>
      <c r="E45" s="498"/>
      <c r="F45" s="498"/>
      <c r="G45" s="498"/>
      <c r="H45" s="511" t="str">
        <f>IF((C44-'CPCA II-04'!C80)&gt;0.9,"ERROR!!!!! EL MONTO NO COINCIDE CON LO REPORTADO EN EL FORMATO ETCA-II-04 EN EL TOTAL DE AMPLIACIONES/REDUCCIONES PRESENTADO EN EL ANALÍTICO DE EGRESOS","")</f>
        <v/>
      </c>
    </row>
    <row r="46" spans="1:8" x14ac:dyDescent="0.25">
      <c r="A46" s="496"/>
      <c r="B46" s="497"/>
      <c r="C46" s="497"/>
      <c r="D46" s="498"/>
      <c r="E46" s="497"/>
      <c r="F46" s="497"/>
      <c r="G46" s="498"/>
      <c r="H46" s="511" t="str">
        <f>IF((E44-'CPCA II-04'!E80)&gt;0.9,"ERROR!!!!! EL MONTO NO COINCIDE CON LO REPORTADO EN EL FORMATO ETCA-II-04 EN EL TOTAL DEVENGADO ANUAL PRESENTADO EN EL ANALÍTICO DE EGRESOS","")</f>
        <v/>
      </c>
    </row>
    <row r="47" spans="1:8" x14ac:dyDescent="0.25">
      <c r="A47" s="495"/>
      <c r="B47" s="498"/>
      <c r="C47" s="498"/>
      <c r="D47" s="498"/>
      <c r="E47" s="498"/>
      <c r="F47" s="498"/>
      <c r="G47" s="498"/>
      <c r="H47" s="511" t="str">
        <f>IF((F44-'CPCA II-04'!F80)&gt;0.9,"ERROR!!!!! EL MONTO NO COINCIDE CON LO REPORTADO EN EL FORMATO ETCA-II-04 EN EL TOTAL PAGADO ANUAL PRESENTADO EN EL ANALÍTICO DE EGRESOS","")</f>
        <v/>
      </c>
    </row>
    <row r="48" spans="1:8" x14ac:dyDescent="0.25">
      <c r="H48" s="511" t="str">
        <f>IF((G44-'CPCA II-04'!G80)&gt;0.9,"ERROR!!!!! EL MONTO NO COINCIDE CON LO REPORTADO EN EL FORMATO ETCA-II-04 EN EL TOTAL SUBEJERCICIO PRESENTADO EN EL ANALÍTICO DE EGRESOS","")</f>
        <v/>
      </c>
    </row>
  </sheetData>
  <sheetProtection formatColumns="0" formatRows="0"/>
  <mergeCells count="6">
    <mergeCell ref="A6:A7"/>
    <mergeCell ref="A1:G1"/>
    <mergeCell ref="A2:G2"/>
    <mergeCell ref="A3:G3"/>
    <mergeCell ref="A4:G4"/>
    <mergeCell ref="B5:E5"/>
  </mergeCells>
  <pageMargins left="0.70866141732283472" right="0.70866141732283472" top="0.74803149606299213" bottom="0.74803149606299213" header="0.31496062992125984" footer="0.31496062992125984"/>
  <pageSetup scale="86" orientation="portrait" horizontalDpi="1200" verticalDpi="1200" r:id="rId1"/>
  <colBreaks count="1" manualBreakCount="1">
    <brk id="7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view="pageBreakPreview" zoomScale="90" zoomScaleNormal="100" zoomScaleSheetLayoutView="90" workbookViewId="0">
      <selection activeCell="F25" sqref="F25:G25"/>
    </sheetView>
  </sheetViews>
  <sheetFormatPr baseColWidth="10" defaultColWidth="11.42578125" defaultRowHeight="15" x14ac:dyDescent="0.25"/>
  <cols>
    <col min="1" max="1" width="4.42578125" customWidth="1"/>
    <col min="2" max="2" width="60.5703125" customWidth="1"/>
    <col min="3" max="3" width="13.5703125" bestFit="1" customWidth="1"/>
    <col min="4" max="4" width="14.28515625" bestFit="1" customWidth="1"/>
    <col min="5" max="5" width="12.7109375" bestFit="1" customWidth="1"/>
    <col min="6" max="7" width="13.5703125" bestFit="1" customWidth="1"/>
    <col min="8" max="8" width="15.42578125" bestFit="1" customWidth="1"/>
  </cols>
  <sheetData>
    <row r="1" spans="1:8" s="672" customFormat="1" ht="15.75" x14ac:dyDescent="0.25">
      <c r="A1" s="1333" t="str">
        <f>'CPCA-I-01'!A1:G1</f>
        <v>Universidad Tecnológica de Guaymas</v>
      </c>
      <c r="B1" s="1334"/>
      <c r="C1" s="1334"/>
      <c r="D1" s="1334"/>
      <c r="E1" s="1334"/>
      <c r="F1" s="1334"/>
      <c r="G1" s="1334"/>
      <c r="H1" s="1335"/>
    </row>
    <row r="2" spans="1:8" s="672" customFormat="1" x14ac:dyDescent="0.25">
      <c r="A2" s="1380" t="s">
        <v>560</v>
      </c>
      <c r="B2" s="1381"/>
      <c r="C2" s="1381"/>
      <c r="D2" s="1381"/>
      <c r="E2" s="1381"/>
      <c r="F2" s="1381"/>
      <c r="G2" s="1381"/>
      <c r="H2" s="1382"/>
    </row>
    <row r="3" spans="1:8" s="672" customFormat="1" ht="11.25" customHeight="1" x14ac:dyDescent="0.25">
      <c r="A3" s="1380" t="s">
        <v>688</v>
      </c>
      <c r="B3" s="1381"/>
      <c r="C3" s="1381"/>
      <c r="D3" s="1381"/>
      <c r="E3" s="1381"/>
      <c r="F3" s="1381"/>
      <c r="G3" s="1381"/>
      <c r="H3" s="1382"/>
    </row>
    <row r="4" spans="1:8" s="672" customFormat="1" ht="11.25" customHeight="1" x14ac:dyDescent="0.25">
      <c r="A4" s="1380" t="str">
        <f>'CPCA-I-03'!A3:D3</f>
        <v>Del 01 de enero al 31 de diciembre de 2020</v>
      </c>
      <c r="B4" s="1381"/>
      <c r="C4" s="1381"/>
      <c r="D4" s="1381"/>
      <c r="E4" s="1381"/>
      <c r="F4" s="1381"/>
      <c r="G4" s="1381"/>
      <c r="H4" s="1382"/>
    </row>
    <row r="5" spans="1:8" s="672" customFormat="1" ht="12.75" customHeight="1" thickBot="1" x14ac:dyDescent="0.3">
      <c r="A5" s="1378" t="s">
        <v>84</v>
      </c>
      <c r="B5" s="1383"/>
      <c r="C5" s="1383"/>
      <c r="D5" s="1383"/>
      <c r="E5" s="1383"/>
      <c r="F5" s="1383"/>
      <c r="G5" s="1383"/>
      <c r="H5" s="1384"/>
    </row>
    <row r="6" spans="1:8" s="672" customFormat="1" ht="15.75" thickBot="1" x14ac:dyDescent="0.3">
      <c r="A6" s="1376" t="s">
        <v>85</v>
      </c>
      <c r="B6" s="1377"/>
      <c r="C6" s="1358" t="s">
        <v>562</v>
      </c>
      <c r="D6" s="1359"/>
      <c r="E6" s="1359"/>
      <c r="F6" s="1359"/>
      <c r="G6" s="1360"/>
      <c r="H6" s="1356" t="s">
        <v>563</v>
      </c>
    </row>
    <row r="7" spans="1:8" s="672" customFormat="1" ht="26.25" thickBot="1" x14ac:dyDescent="0.3">
      <c r="A7" s="1378"/>
      <c r="B7" s="1379"/>
      <c r="C7" s="785" t="s">
        <v>564</v>
      </c>
      <c r="D7" s="785" t="s">
        <v>565</v>
      </c>
      <c r="E7" s="785" t="s">
        <v>566</v>
      </c>
      <c r="F7" s="785" t="s">
        <v>435</v>
      </c>
      <c r="G7" s="785" t="s">
        <v>662</v>
      </c>
      <c r="H7" s="1357"/>
    </row>
    <row r="8" spans="1:8" x14ac:dyDescent="0.25">
      <c r="A8" s="1385"/>
      <c r="B8" s="1386"/>
      <c r="C8" s="769"/>
      <c r="D8" s="769"/>
      <c r="E8" s="769"/>
      <c r="F8" s="769"/>
      <c r="G8" s="769"/>
      <c r="H8" s="769"/>
    </row>
    <row r="9" spans="1:8" ht="16.5" customHeight="1" x14ac:dyDescent="0.25">
      <c r="A9" s="1387" t="s">
        <v>720</v>
      </c>
      <c r="B9" s="1388"/>
      <c r="C9" s="693">
        <f>+C10+C20+C29+C40</f>
        <v>35746978.840000004</v>
      </c>
      <c r="D9" s="693">
        <f t="shared" ref="D9:H9" si="0">+D10+D20+D29+D40</f>
        <v>-4545343.7</v>
      </c>
      <c r="E9" s="693">
        <f t="shared" si="0"/>
        <v>31201635.140000004</v>
      </c>
      <c r="F9" s="693">
        <f t="shared" si="0"/>
        <v>28833525.850000001</v>
      </c>
      <c r="G9" s="693">
        <f t="shared" si="0"/>
        <v>27495723.300000004</v>
      </c>
      <c r="H9" s="693">
        <f t="shared" si="0"/>
        <v>2368109.2900000028</v>
      </c>
    </row>
    <row r="10" spans="1:8" x14ac:dyDescent="0.25">
      <c r="A10" s="1389" t="s">
        <v>721</v>
      </c>
      <c r="B10" s="1390"/>
      <c r="C10" s="722">
        <f>SUM(C11:C18)</f>
        <v>0</v>
      </c>
      <c r="D10" s="722">
        <f t="shared" ref="D10:H10" si="1">SUM(D11:D18)</f>
        <v>0</v>
      </c>
      <c r="E10" s="722">
        <f t="shared" si="1"/>
        <v>0</v>
      </c>
      <c r="F10" s="722">
        <f t="shared" si="1"/>
        <v>0</v>
      </c>
      <c r="G10" s="722">
        <f t="shared" si="1"/>
        <v>0</v>
      </c>
      <c r="H10" s="722">
        <f t="shared" si="1"/>
        <v>0</v>
      </c>
    </row>
    <row r="11" spans="1:8" x14ac:dyDescent="0.25">
      <c r="A11" s="723"/>
      <c r="B11" s="724" t="s">
        <v>722</v>
      </c>
      <c r="C11" s="725"/>
      <c r="D11" s="725"/>
      <c r="E11" s="722">
        <f>C11+D11</f>
        <v>0</v>
      </c>
      <c r="F11" s="725"/>
      <c r="G11" s="725"/>
      <c r="H11" s="722">
        <f>+E11-F11</f>
        <v>0</v>
      </c>
    </row>
    <row r="12" spans="1:8" x14ac:dyDescent="0.25">
      <c r="A12" s="723"/>
      <c r="B12" s="724" t="s">
        <v>723</v>
      </c>
      <c r="C12" s="725"/>
      <c r="D12" s="725"/>
      <c r="E12" s="722">
        <f t="shared" ref="E12:E18" si="2">C12+D12</f>
        <v>0</v>
      </c>
      <c r="F12" s="725"/>
      <c r="G12" s="725"/>
      <c r="H12" s="722">
        <f t="shared" ref="H12:H27" si="3">+E12-F12</f>
        <v>0</v>
      </c>
    </row>
    <row r="13" spans="1:8" x14ac:dyDescent="0.25">
      <c r="A13" s="723"/>
      <c r="B13" s="724" t="s">
        <v>724</v>
      </c>
      <c r="C13" s="725"/>
      <c r="D13" s="725"/>
      <c r="E13" s="722">
        <f t="shared" si="2"/>
        <v>0</v>
      </c>
      <c r="F13" s="725"/>
      <c r="G13" s="725"/>
      <c r="H13" s="722">
        <f t="shared" si="3"/>
        <v>0</v>
      </c>
    </row>
    <row r="14" spans="1:8" x14ac:dyDescent="0.25">
      <c r="A14" s="723"/>
      <c r="B14" s="724" t="s">
        <v>725</v>
      </c>
      <c r="C14" s="725"/>
      <c r="D14" s="725"/>
      <c r="E14" s="722">
        <f t="shared" si="2"/>
        <v>0</v>
      </c>
      <c r="F14" s="725"/>
      <c r="G14" s="725"/>
      <c r="H14" s="722">
        <f t="shared" si="3"/>
        <v>0</v>
      </c>
    </row>
    <row r="15" spans="1:8" x14ac:dyDescent="0.25">
      <c r="A15" s="723"/>
      <c r="B15" s="724" t="s">
        <v>726</v>
      </c>
      <c r="C15" s="725"/>
      <c r="D15" s="725"/>
      <c r="E15" s="722">
        <f t="shared" si="2"/>
        <v>0</v>
      </c>
      <c r="F15" s="725"/>
      <c r="G15" s="725"/>
      <c r="H15" s="722">
        <f t="shared" si="3"/>
        <v>0</v>
      </c>
    </row>
    <row r="16" spans="1:8" x14ac:dyDescent="0.25">
      <c r="A16" s="723"/>
      <c r="B16" s="724" t="s">
        <v>727</v>
      </c>
      <c r="C16" s="725"/>
      <c r="D16" s="725"/>
      <c r="E16" s="722">
        <f t="shared" si="2"/>
        <v>0</v>
      </c>
      <c r="F16" s="725"/>
      <c r="G16" s="725"/>
      <c r="H16" s="722">
        <f t="shared" si="3"/>
        <v>0</v>
      </c>
    </row>
    <row r="17" spans="1:8" x14ac:dyDescent="0.25">
      <c r="A17" s="723"/>
      <c r="B17" s="724" t="s">
        <v>728</v>
      </c>
      <c r="C17" s="725"/>
      <c r="D17" s="725"/>
      <c r="E17" s="722">
        <f t="shared" si="2"/>
        <v>0</v>
      </c>
      <c r="F17" s="725"/>
      <c r="G17" s="725"/>
      <c r="H17" s="722">
        <f t="shared" si="3"/>
        <v>0</v>
      </c>
    </row>
    <row r="18" spans="1:8" x14ac:dyDescent="0.25">
      <c r="A18" s="723"/>
      <c r="B18" s="724" t="s">
        <v>729</v>
      </c>
      <c r="C18" s="725"/>
      <c r="D18" s="725"/>
      <c r="E18" s="722">
        <f t="shared" si="2"/>
        <v>0</v>
      </c>
      <c r="F18" s="725"/>
      <c r="G18" s="725"/>
      <c r="H18" s="722">
        <f t="shared" si="3"/>
        <v>0</v>
      </c>
    </row>
    <row r="19" spans="1:8" x14ac:dyDescent="0.25">
      <c r="A19" s="726"/>
      <c r="B19" s="727"/>
      <c r="C19" s="728"/>
      <c r="D19" s="728"/>
      <c r="E19" s="728"/>
      <c r="F19" s="728"/>
      <c r="G19" s="728"/>
      <c r="H19" s="729" t="s">
        <v>244</v>
      </c>
    </row>
    <row r="20" spans="1:8" x14ac:dyDescent="0.25">
      <c r="A20" s="1389" t="s">
        <v>730</v>
      </c>
      <c r="B20" s="1390"/>
      <c r="C20" s="722">
        <f>SUM(C21:C27)</f>
        <v>35746978.840000004</v>
      </c>
      <c r="D20" s="722">
        <f t="shared" ref="D20:H20" si="4">SUM(D21:D27)</f>
        <v>-4545343.7</v>
      </c>
      <c r="E20" s="722">
        <f t="shared" si="4"/>
        <v>31201635.140000004</v>
      </c>
      <c r="F20" s="722">
        <f t="shared" si="4"/>
        <v>28833525.850000001</v>
      </c>
      <c r="G20" s="722">
        <f t="shared" si="4"/>
        <v>27495723.300000004</v>
      </c>
      <c r="H20" s="722">
        <f t="shared" si="4"/>
        <v>2368109.2900000028</v>
      </c>
    </row>
    <row r="21" spans="1:8" x14ac:dyDescent="0.25">
      <c r="A21" s="723"/>
      <c r="B21" s="724" t="s">
        <v>731</v>
      </c>
      <c r="C21" s="725"/>
      <c r="D21" s="725"/>
      <c r="E21" s="722">
        <f t="shared" ref="E21:E27" si="5">C21+D21</f>
        <v>0</v>
      </c>
      <c r="F21" s="725"/>
      <c r="G21" s="725"/>
      <c r="H21" s="722">
        <f t="shared" si="3"/>
        <v>0</v>
      </c>
    </row>
    <row r="22" spans="1:8" x14ac:dyDescent="0.25">
      <c r="A22" s="723"/>
      <c r="B22" s="724" t="s">
        <v>732</v>
      </c>
      <c r="C22" s="725"/>
      <c r="D22" s="725"/>
      <c r="E22" s="722">
        <f t="shared" si="5"/>
        <v>0</v>
      </c>
      <c r="F22" s="725"/>
      <c r="G22" s="725"/>
      <c r="H22" s="722">
        <f t="shared" si="3"/>
        <v>0</v>
      </c>
    </row>
    <row r="23" spans="1:8" x14ac:dyDescent="0.25">
      <c r="A23" s="723"/>
      <c r="B23" s="724" t="s">
        <v>733</v>
      </c>
      <c r="C23" s="725"/>
      <c r="D23" s="725"/>
      <c r="E23" s="722">
        <f t="shared" si="5"/>
        <v>0</v>
      </c>
      <c r="F23" s="725"/>
      <c r="G23" s="725"/>
      <c r="H23" s="722">
        <f t="shared" si="3"/>
        <v>0</v>
      </c>
    </row>
    <row r="24" spans="1:8" x14ac:dyDescent="0.25">
      <c r="A24" s="723"/>
      <c r="B24" s="724" t="s">
        <v>734</v>
      </c>
      <c r="C24" s="725"/>
      <c r="D24" s="725"/>
      <c r="E24" s="722">
        <f t="shared" si="5"/>
        <v>0</v>
      </c>
      <c r="F24" s="725"/>
      <c r="G24" s="725"/>
      <c r="H24" s="722">
        <f t="shared" si="3"/>
        <v>0</v>
      </c>
    </row>
    <row r="25" spans="1:8" x14ac:dyDescent="0.25">
      <c r="A25" s="723"/>
      <c r="B25" s="724" t="s">
        <v>735</v>
      </c>
      <c r="C25" s="725">
        <v>35746978.840000004</v>
      </c>
      <c r="D25" s="725">
        <v>-4545343.7</v>
      </c>
      <c r="E25" s="722">
        <f t="shared" si="5"/>
        <v>31201635.140000004</v>
      </c>
      <c r="F25" s="725">
        <f>+'[3]ETCA-II-11'!E44</f>
        <v>28833525.850000001</v>
      </c>
      <c r="G25" s="725">
        <f>+'[3]ETCA-II-11'!F44</f>
        <v>27495723.300000004</v>
      </c>
      <c r="H25" s="722">
        <f t="shared" si="3"/>
        <v>2368109.2900000028</v>
      </c>
    </row>
    <row r="26" spans="1:8" x14ac:dyDescent="0.25">
      <c r="A26" s="723"/>
      <c r="B26" s="724" t="s">
        <v>736</v>
      </c>
      <c r="C26" s="725"/>
      <c r="D26" s="725"/>
      <c r="E26" s="722">
        <f t="shared" si="5"/>
        <v>0</v>
      </c>
      <c r="F26" s="725"/>
      <c r="G26" s="725"/>
      <c r="H26" s="722">
        <f t="shared" si="3"/>
        <v>0</v>
      </c>
    </row>
    <row r="27" spans="1:8" x14ac:dyDescent="0.25">
      <c r="A27" s="723"/>
      <c r="B27" s="724" t="s">
        <v>737</v>
      </c>
      <c r="C27" s="725"/>
      <c r="D27" s="725"/>
      <c r="E27" s="722">
        <f t="shared" si="5"/>
        <v>0</v>
      </c>
      <c r="F27" s="725"/>
      <c r="G27" s="725"/>
      <c r="H27" s="722">
        <f t="shared" si="3"/>
        <v>0</v>
      </c>
    </row>
    <row r="28" spans="1:8" x14ac:dyDescent="0.25">
      <c r="A28" s="726"/>
      <c r="B28" s="727"/>
      <c r="C28" s="730"/>
      <c r="D28" s="730"/>
      <c r="E28" s="730"/>
      <c r="F28" s="730"/>
      <c r="G28" s="730"/>
      <c r="H28" s="730"/>
    </row>
    <row r="29" spans="1:8" x14ac:dyDescent="0.25">
      <c r="A29" s="1389" t="s">
        <v>738</v>
      </c>
      <c r="B29" s="1390"/>
      <c r="C29" s="722">
        <f>SUM(C30:C38)</f>
        <v>0</v>
      </c>
      <c r="D29" s="722">
        <f t="shared" ref="D29:H29" si="6">SUM(D30:D38)</f>
        <v>0</v>
      </c>
      <c r="E29" s="722">
        <f t="shared" si="6"/>
        <v>0</v>
      </c>
      <c r="F29" s="722">
        <f t="shared" si="6"/>
        <v>0</v>
      </c>
      <c r="G29" s="722">
        <f t="shared" si="6"/>
        <v>0</v>
      </c>
      <c r="H29" s="722">
        <f t="shared" si="6"/>
        <v>0</v>
      </c>
    </row>
    <row r="30" spans="1:8" x14ac:dyDescent="0.25">
      <c r="A30" s="723"/>
      <c r="B30" s="724" t="s">
        <v>739</v>
      </c>
      <c r="C30" s="725"/>
      <c r="D30" s="725"/>
      <c r="E30" s="722">
        <f t="shared" ref="E30:E38" si="7">C30+D30</f>
        <v>0</v>
      </c>
      <c r="F30" s="725"/>
      <c r="G30" s="725"/>
      <c r="H30" s="722">
        <f t="shared" ref="H30:H38" si="8">+E30-F30</f>
        <v>0</v>
      </c>
    </row>
    <row r="31" spans="1:8" x14ac:dyDescent="0.25">
      <c r="A31" s="723"/>
      <c r="B31" s="724" t="s">
        <v>740</v>
      </c>
      <c r="C31" s="725"/>
      <c r="D31" s="725"/>
      <c r="E31" s="722">
        <f t="shared" si="7"/>
        <v>0</v>
      </c>
      <c r="F31" s="725"/>
      <c r="G31" s="725"/>
      <c r="H31" s="722">
        <f t="shared" si="8"/>
        <v>0</v>
      </c>
    </row>
    <row r="32" spans="1:8" x14ac:dyDescent="0.25">
      <c r="A32" s="723"/>
      <c r="B32" s="724" t="s">
        <v>741</v>
      </c>
      <c r="C32" s="725"/>
      <c r="D32" s="725"/>
      <c r="E32" s="722">
        <f t="shared" si="7"/>
        <v>0</v>
      </c>
      <c r="F32" s="725"/>
      <c r="G32" s="725"/>
      <c r="H32" s="722">
        <f t="shared" si="8"/>
        <v>0</v>
      </c>
    </row>
    <row r="33" spans="1:8" ht="15.75" thickBot="1" x14ac:dyDescent="0.3">
      <c r="A33" s="731"/>
      <c r="B33" s="732" t="s">
        <v>742</v>
      </c>
      <c r="C33" s="733"/>
      <c r="D33" s="733"/>
      <c r="E33" s="734">
        <f t="shared" si="7"/>
        <v>0</v>
      </c>
      <c r="F33" s="733"/>
      <c r="G33" s="733"/>
      <c r="H33" s="734">
        <f t="shared" si="8"/>
        <v>0</v>
      </c>
    </row>
    <row r="34" spans="1:8" x14ac:dyDescent="0.25">
      <c r="A34" s="723"/>
      <c r="B34" s="724" t="s">
        <v>743</v>
      </c>
      <c r="C34" s="725"/>
      <c r="D34" s="725"/>
      <c r="E34" s="722">
        <f t="shared" si="7"/>
        <v>0</v>
      </c>
      <c r="F34" s="725"/>
      <c r="G34" s="725"/>
      <c r="H34" s="722">
        <f t="shared" si="8"/>
        <v>0</v>
      </c>
    </row>
    <row r="35" spans="1:8" x14ac:dyDescent="0.25">
      <c r="A35" s="723"/>
      <c r="B35" s="724" t="s">
        <v>744</v>
      </c>
      <c r="C35" s="725"/>
      <c r="D35" s="725"/>
      <c r="E35" s="722">
        <f t="shared" si="7"/>
        <v>0</v>
      </c>
      <c r="F35" s="725"/>
      <c r="G35" s="725"/>
      <c r="H35" s="722">
        <f t="shared" si="8"/>
        <v>0</v>
      </c>
    </row>
    <row r="36" spans="1:8" x14ac:dyDescent="0.25">
      <c r="A36" s="723"/>
      <c r="B36" s="724" t="s">
        <v>745</v>
      </c>
      <c r="C36" s="725"/>
      <c r="D36" s="725"/>
      <c r="E36" s="722">
        <f t="shared" si="7"/>
        <v>0</v>
      </c>
      <c r="F36" s="725"/>
      <c r="G36" s="725"/>
      <c r="H36" s="722">
        <f t="shared" si="8"/>
        <v>0</v>
      </c>
    </row>
    <row r="37" spans="1:8" x14ac:dyDescent="0.25">
      <c r="A37" s="723"/>
      <c r="B37" s="724" t="s">
        <v>746</v>
      </c>
      <c r="C37" s="725"/>
      <c r="D37" s="725"/>
      <c r="E37" s="722">
        <f t="shared" si="7"/>
        <v>0</v>
      </c>
      <c r="F37" s="725"/>
      <c r="G37" s="725"/>
      <c r="H37" s="722">
        <f t="shared" si="8"/>
        <v>0</v>
      </c>
    </row>
    <row r="38" spans="1:8" x14ac:dyDescent="0.25">
      <c r="A38" s="723"/>
      <c r="B38" s="724" t="s">
        <v>747</v>
      </c>
      <c r="C38" s="725"/>
      <c r="D38" s="725"/>
      <c r="E38" s="722">
        <f t="shared" si="7"/>
        <v>0</v>
      </c>
      <c r="F38" s="725"/>
      <c r="G38" s="725"/>
      <c r="H38" s="722">
        <f t="shared" si="8"/>
        <v>0</v>
      </c>
    </row>
    <row r="39" spans="1:8" x14ac:dyDescent="0.25">
      <c r="A39" s="723"/>
      <c r="B39" s="724"/>
      <c r="C39" s="725"/>
      <c r="D39" s="725"/>
      <c r="E39" s="722"/>
      <c r="F39" s="725"/>
      <c r="G39" s="725"/>
      <c r="H39" s="722"/>
    </row>
    <row r="40" spans="1:8" x14ac:dyDescent="0.25">
      <c r="A40" s="723" t="s">
        <v>748</v>
      </c>
      <c r="B40" s="724"/>
      <c r="C40" s="729">
        <f>SUM(C41:C44)</f>
        <v>0</v>
      </c>
      <c r="D40" s="729">
        <f t="shared" ref="D40:H40" si="9">SUM(D41:D44)</f>
        <v>0</v>
      </c>
      <c r="E40" s="729">
        <f t="shared" si="9"/>
        <v>0</v>
      </c>
      <c r="F40" s="729">
        <f t="shared" si="9"/>
        <v>0</v>
      </c>
      <c r="G40" s="729">
        <f t="shared" si="9"/>
        <v>0</v>
      </c>
      <c r="H40" s="729">
        <f t="shared" si="9"/>
        <v>0</v>
      </c>
    </row>
    <row r="41" spans="1:8" x14ac:dyDescent="0.25">
      <c r="A41" s="723"/>
      <c r="B41" s="724" t="s">
        <v>749</v>
      </c>
      <c r="C41" s="725"/>
      <c r="D41" s="725"/>
      <c r="E41" s="722">
        <f t="shared" ref="E41:E44" si="10">C41+D41</f>
        <v>0</v>
      </c>
      <c r="F41" s="725"/>
      <c r="G41" s="725"/>
      <c r="H41" s="722">
        <f t="shared" ref="H41:H44" si="11">+E41-F41</f>
        <v>0</v>
      </c>
    </row>
    <row r="42" spans="1:8" x14ac:dyDescent="0.25">
      <c r="A42" s="723"/>
      <c r="B42" s="724" t="s">
        <v>750</v>
      </c>
      <c r="C42" s="725"/>
      <c r="D42" s="725"/>
      <c r="E42" s="722">
        <f t="shared" si="10"/>
        <v>0</v>
      </c>
      <c r="F42" s="725"/>
      <c r="G42" s="725"/>
      <c r="H42" s="722">
        <f t="shared" si="11"/>
        <v>0</v>
      </c>
    </row>
    <row r="43" spans="1:8" x14ac:dyDescent="0.25">
      <c r="A43" s="723"/>
      <c r="B43" s="724" t="s">
        <v>751</v>
      </c>
      <c r="C43" s="725"/>
      <c r="D43" s="725"/>
      <c r="E43" s="722">
        <f t="shared" si="10"/>
        <v>0</v>
      </c>
      <c r="F43" s="725"/>
      <c r="G43" s="725"/>
      <c r="H43" s="722">
        <f t="shared" si="11"/>
        <v>0</v>
      </c>
    </row>
    <row r="44" spans="1:8" x14ac:dyDescent="0.25">
      <c r="A44" s="723"/>
      <c r="B44" s="724" t="s">
        <v>752</v>
      </c>
      <c r="C44" s="725"/>
      <c r="D44" s="725"/>
      <c r="E44" s="722">
        <f t="shared" si="10"/>
        <v>0</v>
      </c>
      <c r="F44" s="725"/>
      <c r="G44" s="725"/>
      <c r="H44" s="722">
        <f t="shared" si="11"/>
        <v>0</v>
      </c>
    </row>
    <row r="45" spans="1:8" x14ac:dyDescent="0.25">
      <c r="A45" s="723"/>
      <c r="B45" s="724"/>
      <c r="C45" s="725"/>
      <c r="D45" s="725"/>
      <c r="E45" s="722"/>
      <c r="F45" s="725"/>
      <c r="G45" s="725"/>
      <c r="H45" s="722"/>
    </row>
    <row r="46" spans="1:8" x14ac:dyDescent="0.25">
      <c r="A46" s="723" t="s">
        <v>753</v>
      </c>
      <c r="B46" s="724"/>
      <c r="C46" s="729">
        <f t="shared" ref="C46:H46" si="12">+C47+C57+C65+C76</f>
        <v>0</v>
      </c>
      <c r="D46" s="729">
        <f t="shared" si="12"/>
        <v>0</v>
      </c>
      <c r="E46" s="729">
        <f t="shared" si="12"/>
        <v>0</v>
      </c>
      <c r="F46" s="729">
        <f t="shared" si="12"/>
        <v>0</v>
      </c>
      <c r="G46" s="729">
        <f t="shared" si="12"/>
        <v>0</v>
      </c>
      <c r="H46" s="729">
        <f t="shared" si="12"/>
        <v>0</v>
      </c>
    </row>
    <row r="47" spans="1:8" x14ac:dyDescent="0.25">
      <c r="A47" s="723" t="s">
        <v>721</v>
      </c>
      <c r="B47" s="724"/>
      <c r="C47" s="729">
        <f>SUM(C48:C55)</f>
        <v>0</v>
      </c>
      <c r="D47" s="729">
        <f t="shared" ref="D47:H47" si="13">SUM(D48:D55)</f>
        <v>0</v>
      </c>
      <c r="E47" s="729">
        <f t="shared" si="13"/>
        <v>0</v>
      </c>
      <c r="F47" s="729">
        <f t="shared" si="13"/>
        <v>0</v>
      </c>
      <c r="G47" s="729">
        <f t="shared" si="13"/>
        <v>0</v>
      </c>
      <c r="H47" s="729">
        <f t="shared" si="13"/>
        <v>0</v>
      </c>
    </row>
    <row r="48" spans="1:8" x14ac:dyDescent="0.25">
      <c r="A48" s="723"/>
      <c r="B48" s="724" t="s">
        <v>722</v>
      </c>
      <c r="C48" s="725"/>
      <c r="D48" s="725"/>
      <c r="E48" s="722">
        <f t="shared" ref="E48:E55" si="14">C48+D48</f>
        <v>0</v>
      </c>
      <c r="F48" s="725"/>
      <c r="G48" s="725"/>
      <c r="H48" s="722">
        <f t="shared" ref="H48:H55" si="15">+E48-F48</f>
        <v>0</v>
      </c>
    </row>
    <row r="49" spans="1:8" x14ac:dyDescent="0.25">
      <c r="A49" s="723"/>
      <c r="B49" s="724" t="s">
        <v>723</v>
      </c>
      <c r="C49" s="725"/>
      <c r="D49" s="725"/>
      <c r="E49" s="722">
        <f t="shared" si="14"/>
        <v>0</v>
      </c>
      <c r="F49" s="725"/>
      <c r="G49" s="725"/>
      <c r="H49" s="722">
        <f t="shared" si="15"/>
        <v>0</v>
      </c>
    </row>
    <row r="50" spans="1:8" x14ac:dyDescent="0.25">
      <c r="A50" s="723"/>
      <c r="B50" s="724" t="s">
        <v>724</v>
      </c>
      <c r="C50" s="725"/>
      <c r="D50" s="725"/>
      <c r="E50" s="722">
        <f t="shared" si="14"/>
        <v>0</v>
      </c>
      <c r="F50" s="725"/>
      <c r="G50" s="725"/>
      <c r="H50" s="722">
        <f t="shared" si="15"/>
        <v>0</v>
      </c>
    </row>
    <row r="51" spans="1:8" x14ac:dyDescent="0.25">
      <c r="A51" s="723"/>
      <c r="B51" s="724" t="s">
        <v>725</v>
      </c>
      <c r="C51" s="725"/>
      <c r="D51" s="725"/>
      <c r="E51" s="722">
        <f t="shared" si="14"/>
        <v>0</v>
      </c>
      <c r="F51" s="725"/>
      <c r="G51" s="725"/>
      <c r="H51" s="722">
        <f t="shared" si="15"/>
        <v>0</v>
      </c>
    </row>
    <row r="52" spans="1:8" x14ac:dyDescent="0.25">
      <c r="A52" s="723"/>
      <c r="B52" s="724" t="s">
        <v>726</v>
      </c>
      <c r="C52" s="725"/>
      <c r="D52" s="725"/>
      <c r="E52" s="722">
        <f t="shared" si="14"/>
        <v>0</v>
      </c>
      <c r="F52" s="725"/>
      <c r="G52" s="725"/>
      <c r="H52" s="722">
        <f t="shared" si="15"/>
        <v>0</v>
      </c>
    </row>
    <row r="53" spans="1:8" x14ac:dyDescent="0.25">
      <c r="A53" s="723"/>
      <c r="B53" s="724" t="s">
        <v>727</v>
      </c>
      <c r="C53" s="725"/>
      <c r="D53" s="725"/>
      <c r="E53" s="722">
        <f t="shared" si="14"/>
        <v>0</v>
      </c>
      <c r="F53" s="725"/>
      <c r="G53" s="725"/>
      <c r="H53" s="722">
        <f t="shared" si="15"/>
        <v>0</v>
      </c>
    </row>
    <row r="54" spans="1:8" x14ac:dyDescent="0.25">
      <c r="A54" s="723"/>
      <c r="B54" s="724" t="s">
        <v>728</v>
      </c>
      <c r="C54" s="725"/>
      <c r="D54" s="725"/>
      <c r="E54" s="722">
        <f t="shared" si="14"/>
        <v>0</v>
      </c>
      <c r="F54" s="725"/>
      <c r="G54" s="725"/>
      <c r="H54" s="722">
        <f t="shared" si="15"/>
        <v>0</v>
      </c>
    </row>
    <row r="55" spans="1:8" x14ac:dyDescent="0.25">
      <c r="A55" s="723"/>
      <c r="B55" s="724" t="s">
        <v>729</v>
      </c>
      <c r="C55" s="725"/>
      <c r="D55" s="725"/>
      <c r="E55" s="722">
        <f t="shared" si="14"/>
        <v>0</v>
      </c>
      <c r="F55" s="725"/>
      <c r="G55" s="725"/>
      <c r="H55" s="722">
        <f t="shared" si="15"/>
        <v>0</v>
      </c>
    </row>
    <row r="56" spans="1:8" x14ac:dyDescent="0.25">
      <c r="A56" s="723"/>
      <c r="B56" s="724"/>
      <c r="C56" s="725"/>
      <c r="D56" s="725"/>
      <c r="E56" s="722"/>
      <c r="F56" s="725"/>
      <c r="G56" s="725"/>
      <c r="H56" s="722"/>
    </row>
    <row r="57" spans="1:8" x14ac:dyDescent="0.25">
      <c r="A57" s="723" t="s">
        <v>730</v>
      </c>
      <c r="B57" s="724"/>
      <c r="C57" s="729">
        <f>SUM(C58:C64)</f>
        <v>0</v>
      </c>
      <c r="D57" s="729">
        <f t="shared" ref="D57:H57" si="16">SUM(D58:D64)</f>
        <v>0</v>
      </c>
      <c r="E57" s="729">
        <f t="shared" si="16"/>
        <v>0</v>
      </c>
      <c r="F57" s="729">
        <f t="shared" si="16"/>
        <v>0</v>
      </c>
      <c r="G57" s="729">
        <f t="shared" si="16"/>
        <v>0</v>
      </c>
      <c r="H57" s="729">
        <f t="shared" si="16"/>
        <v>0</v>
      </c>
    </row>
    <row r="58" spans="1:8" x14ac:dyDescent="0.25">
      <c r="A58" s="723"/>
      <c r="B58" s="724" t="s">
        <v>731</v>
      </c>
      <c r="C58" s="725"/>
      <c r="D58" s="725"/>
      <c r="E58" s="722">
        <f t="shared" ref="E58:E64" si="17">C58+D58</f>
        <v>0</v>
      </c>
      <c r="F58" s="725"/>
      <c r="G58" s="725"/>
      <c r="H58" s="722">
        <f t="shared" ref="H58:H64" si="18">+E58-F58</f>
        <v>0</v>
      </c>
    </row>
    <row r="59" spans="1:8" x14ac:dyDescent="0.25">
      <c r="A59" s="723"/>
      <c r="B59" s="724" t="s">
        <v>732</v>
      </c>
      <c r="C59" s="725"/>
      <c r="D59" s="725"/>
      <c r="E59" s="722">
        <f t="shared" si="17"/>
        <v>0</v>
      </c>
      <c r="F59" s="725"/>
      <c r="G59" s="725"/>
      <c r="H59" s="722">
        <f t="shared" si="18"/>
        <v>0</v>
      </c>
    </row>
    <row r="60" spans="1:8" x14ac:dyDescent="0.25">
      <c r="A60" s="723"/>
      <c r="B60" s="724" t="s">
        <v>733</v>
      </c>
      <c r="C60" s="725"/>
      <c r="D60" s="725"/>
      <c r="E60" s="722">
        <f t="shared" si="17"/>
        <v>0</v>
      </c>
      <c r="F60" s="725"/>
      <c r="G60" s="725"/>
      <c r="H60" s="722">
        <f t="shared" si="18"/>
        <v>0</v>
      </c>
    </row>
    <row r="61" spans="1:8" x14ac:dyDescent="0.25">
      <c r="A61" s="723"/>
      <c r="B61" s="724" t="s">
        <v>734</v>
      </c>
      <c r="C61" s="725"/>
      <c r="D61" s="725"/>
      <c r="E61" s="722">
        <f t="shared" si="17"/>
        <v>0</v>
      </c>
      <c r="F61" s="725"/>
      <c r="G61" s="725"/>
      <c r="H61" s="722">
        <f t="shared" si="18"/>
        <v>0</v>
      </c>
    </row>
    <row r="62" spans="1:8" x14ac:dyDescent="0.25">
      <c r="A62" s="723"/>
      <c r="B62" s="724" t="s">
        <v>735</v>
      </c>
      <c r="C62" s="725"/>
      <c r="D62" s="725"/>
      <c r="E62" s="722">
        <f t="shared" si="17"/>
        <v>0</v>
      </c>
      <c r="F62" s="725"/>
      <c r="G62" s="725"/>
      <c r="H62" s="722">
        <f t="shared" si="18"/>
        <v>0</v>
      </c>
    </row>
    <row r="63" spans="1:8" x14ac:dyDescent="0.25">
      <c r="A63" s="723"/>
      <c r="B63" s="724" t="s">
        <v>736</v>
      </c>
      <c r="C63" s="725"/>
      <c r="D63" s="725"/>
      <c r="E63" s="722">
        <f t="shared" si="17"/>
        <v>0</v>
      </c>
      <c r="F63" s="725"/>
      <c r="G63" s="725"/>
      <c r="H63" s="722">
        <f t="shared" si="18"/>
        <v>0</v>
      </c>
    </row>
    <row r="64" spans="1:8" ht="15.75" thickBot="1" x14ac:dyDescent="0.3">
      <c r="A64" s="731"/>
      <c r="B64" s="732" t="s">
        <v>737</v>
      </c>
      <c r="C64" s="733"/>
      <c r="D64" s="733"/>
      <c r="E64" s="734">
        <f t="shared" si="17"/>
        <v>0</v>
      </c>
      <c r="F64" s="733"/>
      <c r="G64" s="733"/>
      <c r="H64" s="734">
        <f t="shared" si="18"/>
        <v>0</v>
      </c>
    </row>
    <row r="65" spans="1:8" x14ac:dyDescent="0.25">
      <c r="A65" s="723" t="s">
        <v>738</v>
      </c>
      <c r="B65" s="724"/>
      <c r="C65" s="729">
        <f>SUM(C66:C74)</f>
        <v>0</v>
      </c>
      <c r="D65" s="729">
        <f t="shared" ref="D65:H65" si="19">SUM(D66:D74)</f>
        <v>0</v>
      </c>
      <c r="E65" s="729">
        <f t="shared" si="19"/>
        <v>0</v>
      </c>
      <c r="F65" s="729">
        <f t="shared" si="19"/>
        <v>0</v>
      </c>
      <c r="G65" s="729">
        <f t="shared" si="19"/>
        <v>0</v>
      </c>
      <c r="H65" s="729">
        <f t="shared" si="19"/>
        <v>0</v>
      </c>
    </row>
    <row r="66" spans="1:8" x14ac:dyDescent="0.25">
      <c r="A66" s="723"/>
      <c r="B66" s="724" t="s">
        <v>739</v>
      </c>
      <c r="C66" s="725"/>
      <c r="D66" s="725"/>
      <c r="E66" s="722">
        <f t="shared" ref="E66:E74" si="20">C66+D66</f>
        <v>0</v>
      </c>
      <c r="F66" s="725"/>
      <c r="G66" s="725"/>
      <c r="H66" s="722">
        <f t="shared" ref="H66:H74" si="21">+E66-F66</f>
        <v>0</v>
      </c>
    </row>
    <row r="67" spans="1:8" x14ac:dyDescent="0.25">
      <c r="A67" s="723"/>
      <c r="B67" s="724" t="s">
        <v>740</v>
      </c>
      <c r="C67" s="725"/>
      <c r="D67" s="725"/>
      <c r="E67" s="722"/>
      <c r="F67" s="725"/>
      <c r="G67" s="725"/>
      <c r="H67" s="722">
        <f t="shared" si="21"/>
        <v>0</v>
      </c>
    </row>
    <row r="68" spans="1:8" x14ac:dyDescent="0.25">
      <c r="A68" s="723"/>
      <c r="B68" s="724" t="s">
        <v>741</v>
      </c>
      <c r="C68" s="725"/>
      <c r="D68" s="725"/>
      <c r="E68" s="722">
        <f t="shared" si="20"/>
        <v>0</v>
      </c>
      <c r="F68" s="725"/>
      <c r="G68" s="725"/>
      <c r="H68" s="722">
        <f t="shared" si="21"/>
        <v>0</v>
      </c>
    </row>
    <row r="69" spans="1:8" x14ac:dyDescent="0.25">
      <c r="A69" s="723"/>
      <c r="B69" s="724" t="s">
        <v>742</v>
      </c>
      <c r="C69" s="725"/>
      <c r="D69" s="725"/>
      <c r="E69" s="722">
        <f t="shared" si="20"/>
        <v>0</v>
      </c>
      <c r="F69" s="725"/>
      <c r="G69" s="725"/>
      <c r="H69" s="722">
        <f t="shared" si="21"/>
        <v>0</v>
      </c>
    </row>
    <row r="70" spans="1:8" x14ac:dyDescent="0.25">
      <c r="A70" s="723"/>
      <c r="B70" s="724" t="s">
        <v>743</v>
      </c>
      <c r="C70" s="725"/>
      <c r="D70" s="725"/>
      <c r="E70" s="722">
        <f t="shared" si="20"/>
        <v>0</v>
      </c>
      <c r="F70" s="725"/>
      <c r="G70" s="725"/>
      <c r="H70" s="722">
        <f t="shared" si="21"/>
        <v>0</v>
      </c>
    </row>
    <row r="71" spans="1:8" x14ac:dyDescent="0.25">
      <c r="A71" s="723"/>
      <c r="B71" s="724" t="s">
        <v>744</v>
      </c>
      <c r="C71" s="725"/>
      <c r="D71" s="725"/>
      <c r="E71" s="722">
        <f t="shared" si="20"/>
        <v>0</v>
      </c>
      <c r="F71" s="725"/>
      <c r="G71" s="725"/>
      <c r="H71" s="722">
        <f t="shared" si="21"/>
        <v>0</v>
      </c>
    </row>
    <row r="72" spans="1:8" x14ac:dyDescent="0.25">
      <c r="A72" s="723"/>
      <c r="B72" s="724" t="s">
        <v>745</v>
      </c>
      <c r="C72" s="725"/>
      <c r="D72" s="725"/>
      <c r="E72" s="722">
        <f t="shared" si="20"/>
        <v>0</v>
      </c>
      <c r="F72" s="725"/>
      <c r="G72" s="725"/>
      <c r="H72" s="722">
        <f t="shared" si="21"/>
        <v>0</v>
      </c>
    </row>
    <row r="73" spans="1:8" x14ac:dyDescent="0.25">
      <c r="A73" s="723"/>
      <c r="B73" s="724" t="s">
        <v>746</v>
      </c>
      <c r="C73" s="725"/>
      <c r="D73" s="725"/>
      <c r="E73" s="722">
        <f t="shared" si="20"/>
        <v>0</v>
      </c>
      <c r="F73" s="725"/>
      <c r="G73" s="725"/>
      <c r="H73" s="722">
        <f t="shared" si="21"/>
        <v>0</v>
      </c>
    </row>
    <row r="74" spans="1:8" x14ac:dyDescent="0.25">
      <c r="A74" s="723"/>
      <c r="B74" s="724" t="s">
        <v>747</v>
      </c>
      <c r="C74" s="725"/>
      <c r="D74" s="725"/>
      <c r="E74" s="722">
        <f t="shared" si="20"/>
        <v>0</v>
      </c>
      <c r="F74" s="725"/>
      <c r="G74" s="725"/>
      <c r="H74" s="722">
        <f t="shared" si="21"/>
        <v>0</v>
      </c>
    </row>
    <row r="75" spans="1:8" x14ac:dyDescent="0.25">
      <c r="A75" s="723"/>
      <c r="B75" s="724"/>
      <c r="C75" s="725"/>
      <c r="D75" s="725"/>
      <c r="E75" s="722"/>
      <c r="F75" s="725"/>
      <c r="G75" s="725"/>
      <c r="H75" s="722"/>
    </row>
    <row r="76" spans="1:8" x14ac:dyDescent="0.25">
      <c r="A76" s="723" t="s">
        <v>748</v>
      </c>
      <c r="B76" s="724"/>
      <c r="C76" s="729">
        <f>SUM(C77:C80)</f>
        <v>0</v>
      </c>
      <c r="D76" s="729">
        <f t="shared" ref="D76:H76" si="22">SUM(D77:D80)</f>
        <v>0</v>
      </c>
      <c r="E76" s="729">
        <f t="shared" si="22"/>
        <v>0</v>
      </c>
      <c r="F76" s="729">
        <f t="shared" si="22"/>
        <v>0</v>
      </c>
      <c r="G76" s="729">
        <f t="shared" si="22"/>
        <v>0</v>
      </c>
      <c r="H76" s="729">
        <f t="shared" si="22"/>
        <v>0</v>
      </c>
    </row>
    <row r="77" spans="1:8" x14ac:dyDescent="0.25">
      <c r="A77" s="723"/>
      <c r="B77" s="724" t="s">
        <v>749</v>
      </c>
      <c r="C77" s="725">
        <v>0</v>
      </c>
      <c r="D77" s="725"/>
      <c r="E77" s="722">
        <f t="shared" ref="E77:E80" si="23">C77+D77</f>
        <v>0</v>
      </c>
      <c r="F77" s="725"/>
      <c r="G77" s="725"/>
      <c r="H77" s="722">
        <f t="shared" ref="H77:H80" si="24">+E77-F77</f>
        <v>0</v>
      </c>
    </row>
    <row r="78" spans="1:8" x14ac:dyDescent="0.25">
      <c r="A78" s="723"/>
      <c r="B78" s="724" t="s">
        <v>750</v>
      </c>
      <c r="C78" s="725">
        <v>0</v>
      </c>
      <c r="D78" s="725"/>
      <c r="E78" s="722">
        <f t="shared" si="23"/>
        <v>0</v>
      </c>
      <c r="F78" s="725"/>
      <c r="G78" s="725"/>
      <c r="H78" s="722">
        <f t="shared" si="24"/>
        <v>0</v>
      </c>
    </row>
    <row r="79" spans="1:8" x14ac:dyDescent="0.25">
      <c r="A79" s="723"/>
      <c r="B79" s="724" t="s">
        <v>751</v>
      </c>
      <c r="C79" s="725">
        <v>0</v>
      </c>
      <c r="D79" s="725"/>
      <c r="E79" s="722">
        <f t="shared" si="23"/>
        <v>0</v>
      </c>
      <c r="F79" s="725"/>
      <c r="G79" s="725"/>
      <c r="H79" s="722">
        <f t="shared" si="24"/>
        <v>0</v>
      </c>
    </row>
    <row r="80" spans="1:8" x14ac:dyDescent="0.25">
      <c r="A80" s="723"/>
      <c r="B80" s="724" t="s">
        <v>752</v>
      </c>
      <c r="C80" s="725"/>
      <c r="D80" s="725"/>
      <c r="E80" s="722">
        <f t="shared" si="23"/>
        <v>0</v>
      </c>
      <c r="F80" s="725"/>
      <c r="G80" s="725"/>
      <c r="H80" s="722">
        <f t="shared" si="24"/>
        <v>0</v>
      </c>
    </row>
    <row r="81" spans="1:9" x14ac:dyDescent="0.25">
      <c r="A81" s="723"/>
      <c r="B81" s="724"/>
      <c r="C81" s="725"/>
      <c r="D81" s="725"/>
      <c r="E81" s="722"/>
      <c r="F81" s="725"/>
      <c r="G81" s="725"/>
      <c r="H81" s="722"/>
    </row>
    <row r="82" spans="1:9" ht="15.75" thickBot="1" x14ac:dyDescent="0.3">
      <c r="A82" s="731" t="s">
        <v>643</v>
      </c>
      <c r="B82" s="732"/>
      <c r="C82" s="746">
        <f t="shared" ref="C82:H82" si="25">+C9+C46</f>
        <v>35746978.840000004</v>
      </c>
      <c r="D82" s="746">
        <f t="shared" si="25"/>
        <v>-4545343.7</v>
      </c>
      <c r="E82" s="746">
        <f t="shared" si="25"/>
        <v>31201635.140000004</v>
      </c>
      <c r="F82" s="746">
        <f t="shared" si="25"/>
        <v>28833525.850000001</v>
      </c>
      <c r="G82" s="746">
        <f t="shared" si="25"/>
        <v>27495723.300000004</v>
      </c>
      <c r="H82" s="746">
        <f t="shared" si="25"/>
        <v>2368109.2900000028</v>
      </c>
      <c r="I82" s="511" t="str">
        <f>IF((C82-'CPCA-II-11'!B44)&gt;0.9,"ERROR!!!!! EL MONTO NO COINCIDE CON LO REPORTADO EN EL FORMATO ETCA-II-11 EN EL TOTAL DEL GASTO","")</f>
        <v/>
      </c>
    </row>
    <row r="83" spans="1:9" x14ac:dyDescent="0.25">
      <c r="A83" s="735"/>
      <c r="B83" s="735"/>
      <c r="C83" s="736"/>
      <c r="D83" s="736"/>
      <c r="E83" s="737"/>
      <c r="F83" s="736"/>
      <c r="G83" s="736"/>
      <c r="H83" s="737"/>
      <c r="I83" s="511" t="str">
        <f>IF((D82-'CPCA-II-11'!C44)&gt;0.9,"ERROR!!!!! EL MONTO NO COINCIDE CON LO REPORTADO EN EL FORMATO ETCA-II-11 EN EL TOTAL DEL GASTO","")</f>
        <v/>
      </c>
    </row>
    <row r="84" spans="1:9" x14ac:dyDescent="0.25">
      <c r="A84" s="735"/>
      <c r="B84" s="735"/>
      <c r="C84" s="736"/>
      <c r="D84" s="736"/>
      <c r="E84" s="737"/>
      <c r="F84" s="736"/>
      <c r="G84" s="736"/>
      <c r="H84" s="737"/>
      <c r="I84" t="str">
        <f>IF((E82-'CPCA-II-11'!D44),"ERROR!!!!! EL MONTO NO COINCIDE CON LO REPORTADO EN EL FORMATO ETCA-II-11 EN EL TOTAL DEL GASTO","")</f>
        <v/>
      </c>
    </row>
    <row r="85" spans="1:9" x14ac:dyDescent="0.25">
      <c r="A85" s="735"/>
      <c r="B85" s="735"/>
      <c r="C85" s="736"/>
      <c r="D85" s="736"/>
      <c r="E85" s="737"/>
      <c r="F85" s="736"/>
      <c r="G85" s="736"/>
      <c r="H85" s="737"/>
      <c r="I85" t="str">
        <f>IF((F82-'CPCA-II-11'!E44)&gt;0.9,"ERROR!!!!! EL MONTO NO COINCIDE CON LO REPORTADO EN EL FORMATO ETCA-II-11 EN EL TOTAL DEL GASTO","")</f>
        <v/>
      </c>
    </row>
    <row r="86" spans="1:9" x14ac:dyDescent="0.25">
      <c r="A86" s="735"/>
      <c r="B86" s="735"/>
      <c r="C86" s="736"/>
      <c r="D86" s="736"/>
      <c r="E86" s="737"/>
      <c r="F86" s="736"/>
      <c r="G86" s="736"/>
      <c r="H86" s="737"/>
      <c r="I86" t="str">
        <f>IF((G82-'CPCA-II-11'!F44)&gt;0.9,"ERROR!!!!! EL MONTO NO COINCIDE CON LO REPORTADO EN EL FORMATO ETCA-II-11 EN EL TOTAL DEL GASTO","")</f>
        <v/>
      </c>
    </row>
    <row r="87" spans="1:9" x14ac:dyDescent="0.25">
      <c r="A87" s="735"/>
      <c r="B87" s="735"/>
      <c r="C87" s="736"/>
      <c r="D87" s="736"/>
      <c r="E87" s="737"/>
      <c r="F87" s="736"/>
      <c r="G87" s="736"/>
      <c r="H87" s="737"/>
      <c r="I87" t="str">
        <f>IF((H82-'CPCA-II-11'!G44)&gt;0.9,"ERROR!!!!! EL MONTO NO COINCIDE CON LO REPORTADO EN EL FORMATO ETCA-II-11 EN EL TOTAL DEL GASTO","")</f>
        <v/>
      </c>
    </row>
    <row r="88" spans="1:9" x14ac:dyDescent="0.25">
      <c r="A88" s="735"/>
      <c r="B88" s="735"/>
      <c r="C88" s="736"/>
      <c r="D88" s="736"/>
      <c r="E88" s="737"/>
      <c r="F88" s="736"/>
      <c r="G88" s="736"/>
      <c r="H88" s="737"/>
    </row>
  </sheetData>
  <sheetProtection formatColumns="0" formatRows="0" insertHyperlinks="0"/>
  <mergeCells count="13">
    <mergeCell ref="A8:B8"/>
    <mergeCell ref="A9:B9"/>
    <mergeCell ref="A10:B10"/>
    <mergeCell ref="A20:B20"/>
    <mergeCell ref="A29:B29"/>
    <mergeCell ref="A6:B7"/>
    <mergeCell ref="C6:G6"/>
    <mergeCell ref="H6:H7"/>
    <mergeCell ref="A1:H1"/>
    <mergeCell ref="A2:H2"/>
    <mergeCell ref="A3:H3"/>
    <mergeCell ref="A4:H4"/>
    <mergeCell ref="A5:H5"/>
  </mergeCells>
  <pageMargins left="0.19685039370078741" right="0.31496062992125984" top="0.74803149606299213" bottom="0.74803149606299213" header="0.31496062992125984" footer="0.31496062992125984"/>
  <pageSetup scale="9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view="pageBreakPreview" topLeftCell="A13" zoomScaleNormal="112" zoomScaleSheetLayoutView="100" workbookViewId="0">
      <selection activeCell="F53" sqref="F53"/>
    </sheetView>
  </sheetViews>
  <sheetFormatPr baseColWidth="10" defaultColWidth="11.42578125" defaultRowHeight="16.5" x14ac:dyDescent="0.3"/>
  <cols>
    <col min="1" max="1" width="10.42578125" style="34" customWidth="1"/>
    <col min="2" max="2" width="39.7109375" style="6" customWidth="1"/>
    <col min="3" max="7" width="12.7109375" style="6" customWidth="1"/>
    <col min="8" max="8" width="11.7109375" style="6" customWidth="1"/>
    <col min="9" max="9" width="9.42578125" style="6" customWidth="1"/>
    <col min="10" max="16384" width="11.42578125" style="3"/>
  </cols>
  <sheetData>
    <row r="1" spans="1:9" s="6" customFormat="1" x14ac:dyDescent="0.25">
      <c r="A1" s="1396" t="str">
        <f>'CPCA-I-01'!A1:G1</f>
        <v>Universidad Tecnológica de Guaymas</v>
      </c>
      <c r="B1" s="1396"/>
      <c r="C1" s="1396"/>
      <c r="D1" s="1396"/>
      <c r="E1" s="1396"/>
      <c r="F1" s="1396"/>
      <c r="G1" s="1396"/>
      <c r="H1" s="1396"/>
      <c r="I1" s="1396"/>
    </row>
    <row r="2" spans="1:9" s="31" customFormat="1" ht="15.75" x14ac:dyDescent="0.25">
      <c r="A2" s="1396" t="s">
        <v>500</v>
      </c>
      <c r="B2" s="1396"/>
      <c r="C2" s="1396"/>
      <c r="D2" s="1396"/>
      <c r="E2" s="1396"/>
      <c r="F2" s="1396"/>
      <c r="G2" s="1396"/>
      <c r="H2" s="1396"/>
      <c r="I2" s="1396"/>
    </row>
    <row r="3" spans="1:9" s="31" customFormat="1" ht="15.75" x14ac:dyDescent="0.25">
      <c r="A3" s="1396" t="s">
        <v>754</v>
      </c>
      <c r="B3" s="1396"/>
      <c r="C3" s="1396"/>
      <c r="D3" s="1396"/>
      <c r="E3" s="1396"/>
      <c r="F3" s="1396"/>
      <c r="G3" s="1396"/>
      <c r="H3" s="1396"/>
      <c r="I3" s="1396"/>
    </row>
    <row r="4" spans="1:9" s="31" customFormat="1" x14ac:dyDescent="0.25">
      <c r="A4" s="1397" t="str">
        <f>'CPCA-I-03'!A3:D3</f>
        <v>Del 01 de enero al 31 de diciembre de 2020</v>
      </c>
      <c r="B4" s="1397"/>
      <c r="C4" s="1397"/>
      <c r="D4" s="1397"/>
      <c r="E4" s="1397"/>
      <c r="F4" s="1397"/>
      <c r="G4" s="1397"/>
      <c r="H4" s="1397"/>
      <c r="I4" s="1397"/>
    </row>
    <row r="5" spans="1:9" s="32" customFormat="1" ht="17.25" thickBot="1" x14ac:dyDescent="0.3">
      <c r="A5" s="47"/>
      <c r="B5" s="47"/>
      <c r="C5" s="1398" t="s">
        <v>1035</v>
      </c>
      <c r="D5" s="1398"/>
      <c r="E5" s="1398"/>
      <c r="F5" s="47"/>
      <c r="G5" s="4"/>
      <c r="H5" s="1399"/>
      <c r="I5" s="1399"/>
    </row>
    <row r="6" spans="1:9" ht="38.25" customHeight="1" x14ac:dyDescent="0.3">
      <c r="A6" s="1391" t="s">
        <v>755</v>
      </c>
      <c r="B6" s="1392"/>
      <c r="C6" s="196" t="s">
        <v>503</v>
      </c>
      <c r="D6" s="196" t="s">
        <v>433</v>
      </c>
      <c r="E6" s="196" t="s">
        <v>504</v>
      </c>
      <c r="F6" s="197" t="s">
        <v>505</v>
      </c>
      <c r="G6" s="197" t="s">
        <v>506</v>
      </c>
      <c r="H6" s="196" t="s">
        <v>507</v>
      </c>
      <c r="I6" s="198" t="s">
        <v>756</v>
      </c>
    </row>
    <row r="7" spans="1:9" ht="18" customHeight="1" thickBot="1" x14ac:dyDescent="0.35">
      <c r="A7" s="1393"/>
      <c r="B7" s="1394"/>
      <c r="C7" s="288" t="s">
        <v>413</v>
      </c>
      <c r="D7" s="288" t="s">
        <v>414</v>
      </c>
      <c r="E7" s="288" t="s">
        <v>508</v>
      </c>
      <c r="F7" s="326" t="s">
        <v>416</v>
      </c>
      <c r="G7" s="326" t="s">
        <v>417</v>
      </c>
      <c r="H7" s="288" t="s">
        <v>509</v>
      </c>
      <c r="I7" s="289" t="s">
        <v>757</v>
      </c>
    </row>
    <row r="8" spans="1:9" ht="6" customHeight="1" x14ac:dyDescent="0.3">
      <c r="A8" s="317"/>
      <c r="B8" s="318"/>
      <c r="C8" s="319"/>
      <c r="D8" s="319"/>
      <c r="E8" s="319"/>
      <c r="F8" s="319"/>
      <c r="G8" s="319"/>
      <c r="H8" s="319"/>
      <c r="I8" s="320"/>
    </row>
    <row r="9" spans="1:9" ht="20.100000000000001" customHeight="1" x14ac:dyDescent="0.3">
      <c r="A9" s="321">
        <v>1000</v>
      </c>
      <c r="B9" s="322" t="s">
        <v>758</v>
      </c>
      <c r="C9" s="1150">
        <v>23069601.730000004</v>
      </c>
      <c r="D9" s="1150">
        <v>-2629247.21</v>
      </c>
      <c r="E9" s="450">
        <f>C9+D9</f>
        <v>20440354.520000003</v>
      </c>
      <c r="F9" s="1150">
        <v>19030203.040000003</v>
      </c>
      <c r="G9" s="1150">
        <v>19027633.290000003</v>
      </c>
      <c r="H9" s="450">
        <f>E9-F9</f>
        <v>1410151.4800000004</v>
      </c>
      <c r="I9" s="523">
        <f>IF(E9=0,"",F9/E9)</f>
        <v>0.93101139813303002</v>
      </c>
    </row>
    <row r="10" spans="1:9" ht="25.5" x14ac:dyDescent="0.3">
      <c r="A10" s="1136">
        <v>11000</v>
      </c>
      <c r="B10" s="322" t="s">
        <v>2192</v>
      </c>
      <c r="C10" s="1150">
        <v>16815066.120000001</v>
      </c>
      <c r="D10" s="1150">
        <v>-1695398.61</v>
      </c>
      <c r="E10" s="450">
        <f t="shared" ref="E10:E73" si="0">C10+D10</f>
        <v>15119667.510000002</v>
      </c>
      <c r="F10" s="1150">
        <v>14810254.470000001</v>
      </c>
      <c r="G10" s="1150">
        <v>14810254.470000001</v>
      </c>
      <c r="H10" s="450">
        <f t="shared" ref="H10:H73" si="1">E10-F10</f>
        <v>309413.04000000097</v>
      </c>
      <c r="I10" s="523">
        <f t="shared" ref="I10:I73" si="2">IF(E10=0,"",F10/E10)</f>
        <v>0.97953572459213423</v>
      </c>
    </row>
    <row r="11" spans="1:9" ht="20.100000000000001" customHeight="1" x14ac:dyDescent="0.3">
      <c r="A11" s="1137">
        <v>11300</v>
      </c>
      <c r="B11" s="323" t="s">
        <v>2193</v>
      </c>
      <c r="C11" s="1150">
        <v>16815066.120000001</v>
      </c>
      <c r="D11" s="1150">
        <v>-1695398.61</v>
      </c>
      <c r="E11" s="450">
        <f t="shared" si="0"/>
        <v>15119667.510000002</v>
      </c>
      <c r="F11" s="1150">
        <v>14810254.470000001</v>
      </c>
      <c r="G11" s="1150">
        <v>14810254.470000001</v>
      </c>
      <c r="H11" s="450">
        <f t="shared" si="1"/>
        <v>309413.04000000097</v>
      </c>
      <c r="I11" s="523">
        <f t="shared" si="2"/>
        <v>0.97953572459213423</v>
      </c>
    </row>
    <row r="12" spans="1:9" ht="20.100000000000001" customHeight="1" x14ac:dyDescent="0.3">
      <c r="A12" s="1137">
        <v>11301</v>
      </c>
      <c r="B12" s="323" t="s">
        <v>2194</v>
      </c>
      <c r="C12" s="1150">
        <v>16286954.52</v>
      </c>
      <c r="D12" s="1150">
        <v>-1714069.78</v>
      </c>
      <c r="E12" s="450">
        <f t="shared" si="0"/>
        <v>14572884.74</v>
      </c>
      <c r="F12" s="1150">
        <v>14272871.310000001</v>
      </c>
      <c r="G12" s="1150">
        <v>14272871.310000001</v>
      </c>
      <c r="H12" s="450">
        <f t="shared" si="1"/>
        <v>300013.4299999997</v>
      </c>
      <c r="I12" s="523">
        <f t="shared" si="2"/>
        <v>0.97941290037266848</v>
      </c>
    </row>
    <row r="13" spans="1:9" ht="20.100000000000001" customHeight="1" x14ac:dyDescent="0.3">
      <c r="A13" s="1137">
        <v>11308</v>
      </c>
      <c r="B13" s="323" t="s">
        <v>2195</v>
      </c>
      <c r="C13" s="1150">
        <v>528111.6</v>
      </c>
      <c r="D13" s="1150">
        <v>18671.169999999998</v>
      </c>
      <c r="E13" s="450">
        <f t="shared" si="0"/>
        <v>546782.77</v>
      </c>
      <c r="F13" s="1150">
        <v>537383.16</v>
      </c>
      <c r="G13" s="1150">
        <v>537383.16</v>
      </c>
      <c r="H13" s="450">
        <f t="shared" si="1"/>
        <v>9399.609999999986</v>
      </c>
      <c r="I13" s="523">
        <f t="shared" si="2"/>
        <v>0.98280924250776958</v>
      </c>
    </row>
    <row r="14" spans="1:9" ht="20.100000000000001" customHeight="1" x14ac:dyDescent="0.3">
      <c r="A14" s="1136">
        <v>13000</v>
      </c>
      <c r="B14" s="322" t="s">
        <v>2196</v>
      </c>
      <c r="C14" s="1150">
        <v>2945093.8899999997</v>
      </c>
      <c r="D14" s="1150">
        <v>-676424.42</v>
      </c>
      <c r="E14" s="450">
        <f t="shared" si="0"/>
        <v>2268669.4699999997</v>
      </c>
      <c r="F14" s="1150">
        <v>2268666.4700000002</v>
      </c>
      <c r="G14" s="1150">
        <v>2268666.4700000002</v>
      </c>
      <c r="H14" s="450">
        <f t="shared" si="1"/>
        <v>2.9999999995343387</v>
      </c>
      <c r="I14" s="523">
        <f t="shared" si="2"/>
        <v>0.99999867763901296</v>
      </c>
    </row>
    <row r="15" spans="1:9" ht="25.5" x14ac:dyDescent="0.3">
      <c r="A15" s="1138">
        <v>13100</v>
      </c>
      <c r="B15" s="322" t="s">
        <v>2197</v>
      </c>
      <c r="C15" s="1150">
        <v>309930.19</v>
      </c>
      <c r="D15" s="1150">
        <v>-309930.19</v>
      </c>
      <c r="E15" s="450">
        <f t="shared" si="0"/>
        <v>0</v>
      </c>
      <c r="F15" s="1150">
        <v>0</v>
      </c>
      <c r="G15" s="1150">
        <v>0</v>
      </c>
      <c r="H15" s="450">
        <f t="shared" si="1"/>
        <v>0</v>
      </c>
      <c r="I15" s="523" t="str">
        <f t="shared" si="2"/>
        <v/>
      </c>
    </row>
    <row r="16" spans="1:9" ht="25.5" x14ac:dyDescent="0.3">
      <c r="A16" s="1137">
        <v>13101</v>
      </c>
      <c r="B16" s="323" t="s">
        <v>2198</v>
      </c>
      <c r="C16" s="1150">
        <v>309930.19</v>
      </c>
      <c r="D16" s="1150">
        <v>-309930.19</v>
      </c>
      <c r="E16" s="450">
        <f t="shared" si="0"/>
        <v>0</v>
      </c>
      <c r="F16" s="1150"/>
      <c r="G16" s="1150"/>
      <c r="H16" s="450">
        <f t="shared" si="1"/>
        <v>0</v>
      </c>
      <c r="I16" s="523" t="str">
        <f t="shared" si="2"/>
        <v/>
      </c>
    </row>
    <row r="17" spans="1:9" ht="25.5" x14ac:dyDescent="0.3">
      <c r="A17" s="1138">
        <v>13200</v>
      </c>
      <c r="B17" s="322" t="s">
        <v>2199</v>
      </c>
      <c r="C17" s="1150">
        <v>2575825.5499999998</v>
      </c>
      <c r="D17" s="1150">
        <v>-307156.08</v>
      </c>
      <c r="E17" s="450">
        <f t="shared" si="0"/>
        <v>2268669.4699999997</v>
      </c>
      <c r="F17" s="1150">
        <v>2268666.4700000002</v>
      </c>
      <c r="G17" s="1150">
        <v>2268666.4700000002</v>
      </c>
      <c r="H17" s="450">
        <f t="shared" si="1"/>
        <v>2.9999999995343387</v>
      </c>
      <c r="I17" s="523">
        <f t="shared" si="2"/>
        <v>0.99999867763901296</v>
      </c>
    </row>
    <row r="18" spans="1:9" ht="20.100000000000001" customHeight="1" x14ac:dyDescent="0.3">
      <c r="A18" s="1137">
        <v>13201</v>
      </c>
      <c r="B18" s="323" t="s">
        <v>2200</v>
      </c>
      <c r="C18" s="1150">
        <v>812623.02</v>
      </c>
      <c r="D18" s="1150">
        <v>-132733.38</v>
      </c>
      <c r="E18" s="450">
        <f t="shared" si="0"/>
        <v>679889.64</v>
      </c>
      <c r="F18" s="1150">
        <v>679888.64</v>
      </c>
      <c r="G18" s="1150">
        <v>679888.64</v>
      </c>
      <c r="H18" s="450">
        <f t="shared" si="1"/>
        <v>1</v>
      </c>
      <c r="I18" s="523">
        <f t="shared" si="2"/>
        <v>0.99999852917305809</v>
      </c>
    </row>
    <row r="19" spans="1:9" ht="20.100000000000001" customHeight="1" x14ac:dyDescent="0.3">
      <c r="A19" s="1137">
        <v>13202</v>
      </c>
      <c r="B19" s="323" t="s">
        <v>2201</v>
      </c>
      <c r="C19" s="1150">
        <v>1763202.53</v>
      </c>
      <c r="D19" s="1150">
        <v>-174422.7</v>
      </c>
      <c r="E19" s="450">
        <f t="shared" si="0"/>
        <v>1588779.83</v>
      </c>
      <c r="F19" s="1150">
        <v>1588777.83</v>
      </c>
      <c r="G19" s="1150">
        <v>1588777.83</v>
      </c>
      <c r="H19" s="450">
        <f t="shared" si="1"/>
        <v>2</v>
      </c>
      <c r="I19" s="523">
        <f t="shared" si="2"/>
        <v>0.99999874117233722</v>
      </c>
    </row>
    <row r="20" spans="1:9" ht="20.100000000000001" customHeight="1" x14ac:dyDescent="0.3">
      <c r="A20" s="1138">
        <v>13400</v>
      </c>
      <c r="B20" s="322" t="s">
        <v>2202</v>
      </c>
      <c r="C20" s="1150">
        <v>59338.15</v>
      </c>
      <c r="D20" s="1150">
        <v>-59338.15</v>
      </c>
      <c r="E20" s="450">
        <f t="shared" si="0"/>
        <v>0</v>
      </c>
      <c r="F20" s="1150">
        <v>0</v>
      </c>
      <c r="G20" s="1150">
        <v>0</v>
      </c>
      <c r="H20" s="450">
        <f t="shared" si="1"/>
        <v>0</v>
      </c>
      <c r="I20" s="523" t="str">
        <f t="shared" si="2"/>
        <v/>
      </c>
    </row>
    <row r="21" spans="1:9" ht="20.100000000000001" customHeight="1" x14ac:dyDescent="0.3">
      <c r="A21" s="1137">
        <v>13407</v>
      </c>
      <c r="B21" s="323" t="s">
        <v>2203</v>
      </c>
      <c r="C21" s="1150">
        <v>59338.15</v>
      </c>
      <c r="D21" s="1150">
        <v>-59338.15</v>
      </c>
      <c r="E21" s="450">
        <f t="shared" si="0"/>
        <v>0</v>
      </c>
      <c r="F21" s="1150"/>
      <c r="G21" s="1150"/>
      <c r="H21" s="450">
        <f t="shared" si="1"/>
        <v>0</v>
      </c>
      <c r="I21" s="523" t="str">
        <f t="shared" si="2"/>
        <v/>
      </c>
    </row>
    <row r="22" spans="1:9" ht="20.100000000000001" customHeight="1" x14ac:dyDescent="0.3">
      <c r="A22" s="1136">
        <v>14000</v>
      </c>
      <c r="B22" s="322" t="s">
        <v>2204</v>
      </c>
      <c r="C22" s="1150">
        <v>1136372.19</v>
      </c>
      <c r="D22" s="1150">
        <v>1516531.21</v>
      </c>
      <c r="E22" s="450">
        <f t="shared" si="0"/>
        <v>2652903.4</v>
      </c>
      <c r="F22" s="1150">
        <v>1555071.8199999998</v>
      </c>
      <c r="G22" s="1150">
        <v>1552502.0699999998</v>
      </c>
      <c r="H22" s="450">
        <f t="shared" si="1"/>
        <v>1097831.58</v>
      </c>
      <c r="I22" s="523">
        <f t="shared" si="2"/>
        <v>0.5861773255671503</v>
      </c>
    </row>
    <row r="23" spans="1:9" ht="20.100000000000001" customHeight="1" x14ac:dyDescent="0.3">
      <c r="A23" s="1136">
        <v>14100</v>
      </c>
      <c r="B23" s="322" t="s">
        <v>2205</v>
      </c>
      <c r="C23" s="1150"/>
      <c r="D23" s="1150">
        <v>1235182.1000000001</v>
      </c>
      <c r="E23" s="450">
        <f t="shared" si="0"/>
        <v>1235182.1000000001</v>
      </c>
      <c r="F23" s="1150">
        <v>163934.62</v>
      </c>
      <c r="G23" s="1150">
        <v>163934.62</v>
      </c>
      <c r="H23" s="450">
        <f t="shared" si="1"/>
        <v>1071247.48</v>
      </c>
      <c r="I23" s="523">
        <f t="shared" si="2"/>
        <v>0.1327210133631308</v>
      </c>
    </row>
    <row r="24" spans="1:9" ht="20.100000000000001" customHeight="1" x14ac:dyDescent="0.3">
      <c r="A24" s="1139">
        <v>14105</v>
      </c>
      <c r="B24" s="323" t="s">
        <v>2206</v>
      </c>
      <c r="C24" s="1150"/>
      <c r="D24" s="1150">
        <v>758743.14</v>
      </c>
      <c r="E24" s="450">
        <f t="shared" si="0"/>
        <v>758743.14</v>
      </c>
      <c r="F24" s="1150">
        <v>80371.11</v>
      </c>
      <c r="G24" s="1150">
        <v>80371.11</v>
      </c>
      <c r="H24" s="450">
        <f t="shared" si="1"/>
        <v>678372.03</v>
      </c>
      <c r="I24" s="523">
        <f t="shared" si="2"/>
        <v>0.10592663809784164</v>
      </c>
    </row>
    <row r="25" spans="1:9" ht="20.100000000000001" customHeight="1" x14ac:dyDescent="0.3">
      <c r="A25" s="1139">
        <v>14106</v>
      </c>
      <c r="B25" s="323" t="s">
        <v>2207</v>
      </c>
      <c r="C25" s="1150"/>
      <c r="D25" s="1150">
        <v>476438.96</v>
      </c>
      <c r="E25" s="450">
        <f t="shared" si="0"/>
        <v>476438.96</v>
      </c>
      <c r="F25" s="1150">
        <v>83563.509999999995</v>
      </c>
      <c r="G25" s="1150">
        <v>83563.509999999995</v>
      </c>
      <c r="H25" s="450">
        <f t="shared" si="1"/>
        <v>392875.45</v>
      </c>
      <c r="I25" s="523">
        <f t="shared" si="2"/>
        <v>0.17539184872706462</v>
      </c>
    </row>
    <row r="26" spans="1:9" ht="20.100000000000001" customHeight="1" x14ac:dyDescent="0.3">
      <c r="A26" s="1138">
        <v>14300</v>
      </c>
      <c r="B26" s="322" t="s">
        <v>2208</v>
      </c>
      <c r="C26" s="1150">
        <v>0</v>
      </c>
      <c r="D26" s="1150">
        <v>19583</v>
      </c>
      <c r="E26" s="450">
        <f t="shared" si="0"/>
        <v>19583</v>
      </c>
      <c r="F26" s="1150">
        <v>19583</v>
      </c>
      <c r="G26" s="1150">
        <v>19583</v>
      </c>
      <c r="H26" s="450">
        <f t="shared" si="1"/>
        <v>0</v>
      </c>
      <c r="I26" s="523">
        <f t="shared" si="2"/>
        <v>1</v>
      </c>
    </row>
    <row r="27" spans="1:9" ht="25.5" x14ac:dyDescent="0.3">
      <c r="A27" s="1140">
        <v>14303</v>
      </c>
      <c r="B27" s="323" t="s">
        <v>2209</v>
      </c>
      <c r="C27" s="1150"/>
      <c r="D27" s="1150">
        <v>19583</v>
      </c>
      <c r="E27" s="450">
        <f t="shared" si="0"/>
        <v>19583</v>
      </c>
      <c r="F27" s="1150">
        <v>19583</v>
      </c>
      <c r="G27" s="1150">
        <v>19583</v>
      </c>
      <c r="H27" s="450">
        <f t="shared" si="1"/>
        <v>0</v>
      </c>
      <c r="I27" s="523">
        <f t="shared" si="2"/>
        <v>1</v>
      </c>
    </row>
    <row r="28" spans="1:9" ht="20.100000000000001" customHeight="1" x14ac:dyDescent="0.3">
      <c r="A28" s="1141">
        <v>14400</v>
      </c>
      <c r="B28" s="322" t="s">
        <v>2210</v>
      </c>
      <c r="C28" s="1150">
        <v>1136372.19</v>
      </c>
      <c r="D28" s="1150">
        <v>261766.11</v>
      </c>
      <c r="E28" s="450">
        <f t="shared" si="0"/>
        <v>1398138.2999999998</v>
      </c>
      <c r="F28" s="1150">
        <v>1371554.2</v>
      </c>
      <c r="G28" s="1150">
        <v>1368984.45</v>
      </c>
      <c r="H28" s="450">
        <f t="shared" si="1"/>
        <v>26584.09999999986</v>
      </c>
      <c r="I28" s="523">
        <f t="shared" si="2"/>
        <v>0.98098607269395321</v>
      </c>
    </row>
    <row r="29" spans="1:9" ht="20.100000000000001" customHeight="1" x14ac:dyDescent="0.3">
      <c r="A29" s="1142">
        <v>14404</v>
      </c>
      <c r="B29" s="323" t="s">
        <v>2211</v>
      </c>
      <c r="C29" s="1150">
        <v>1136372.19</v>
      </c>
      <c r="D29" s="1150">
        <v>261766.11</v>
      </c>
      <c r="E29" s="450">
        <f t="shared" si="0"/>
        <v>1398138.2999999998</v>
      </c>
      <c r="F29" s="1150">
        <v>1371554.2</v>
      </c>
      <c r="G29" s="1150">
        <v>1368984.45</v>
      </c>
      <c r="H29" s="450">
        <f t="shared" si="1"/>
        <v>26584.09999999986</v>
      </c>
      <c r="I29" s="523">
        <f t="shared" si="2"/>
        <v>0.98098607269395321</v>
      </c>
    </row>
    <row r="30" spans="1:9" ht="25.5" x14ac:dyDescent="0.3">
      <c r="A30" s="1143">
        <v>15000</v>
      </c>
      <c r="B30" s="322" t="s">
        <v>2212</v>
      </c>
      <c r="C30" s="1150">
        <v>2173069.5300000003</v>
      </c>
      <c r="D30" s="1150">
        <v>-1773955.39</v>
      </c>
      <c r="E30" s="450">
        <f t="shared" si="0"/>
        <v>399114.14000000036</v>
      </c>
      <c r="F30" s="1150">
        <v>396210.28</v>
      </c>
      <c r="G30" s="1150">
        <v>396210.28</v>
      </c>
      <c r="H30" s="450">
        <f t="shared" si="1"/>
        <v>2903.8600000003353</v>
      </c>
      <c r="I30" s="523">
        <f t="shared" si="2"/>
        <v>0.99272423673087518</v>
      </c>
    </row>
    <row r="31" spans="1:9" ht="20.100000000000001" customHeight="1" x14ac:dyDescent="0.3">
      <c r="A31" s="1141">
        <v>15200</v>
      </c>
      <c r="B31" s="322" t="s">
        <v>2213</v>
      </c>
      <c r="C31" s="1150">
        <v>1885981.29</v>
      </c>
      <c r="D31" s="1150">
        <v>-1729793.65</v>
      </c>
      <c r="E31" s="450">
        <f t="shared" si="0"/>
        <v>156187.64000000013</v>
      </c>
      <c r="F31" s="1150">
        <v>156187.64000000001</v>
      </c>
      <c r="G31" s="1150">
        <v>156187.64000000001</v>
      </c>
      <c r="H31" s="450">
        <f t="shared" si="1"/>
        <v>0</v>
      </c>
      <c r="I31" s="523">
        <f t="shared" si="2"/>
        <v>0.99999999999999922</v>
      </c>
    </row>
    <row r="32" spans="1:9" ht="20.100000000000001" customHeight="1" x14ac:dyDescent="0.3">
      <c r="A32" s="1142">
        <v>15201</v>
      </c>
      <c r="B32" s="323" t="s">
        <v>2214</v>
      </c>
      <c r="C32" s="1150">
        <v>1633837.4</v>
      </c>
      <c r="D32" s="1150">
        <v>-1563340.7</v>
      </c>
      <c r="E32" s="450">
        <f t="shared" si="0"/>
        <v>70496.699999999953</v>
      </c>
      <c r="F32" s="1150">
        <v>70496.7</v>
      </c>
      <c r="G32" s="1150">
        <v>70496.7</v>
      </c>
      <c r="H32" s="450">
        <f t="shared" si="1"/>
        <v>0</v>
      </c>
      <c r="I32" s="523">
        <f t="shared" si="2"/>
        <v>1.0000000000000007</v>
      </c>
    </row>
    <row r="33" spans="1:9" ht="20.100000000000001" customHeight="1" x14ac:dyDescent="0.3">
      <c r="A33" s="1142">
        <v>15202</v>
      </c>
      <c r="B33" s="323" t="s">
        <v>2215</v>
      </c>
      <c r="C33" s="1150">
        <v>252143.89</v>
      </c>
      <c r="D33" s="1150">
        <v>-166452.95000000001</v>
      </c>
      <c r="E33" s="450">
        <f t="shared" si="0"/>
        <v>85690.94</v>
      </c>
      <c r="F33" s="1150">
        <v>85690.94</v>
      </c>
      <c r="G33" s="1150">
        <v>85690.94</v>
      </c>
      <c r="H33" s="450">
        <f t="shared" si="1"/>
        <v>0</v>
      </c>
      <c r="I33" s="523">
        <f t="shared" si="2"/>
        <v>1</v>
      </c>
    </row>
    <row r="34" spans="1:9" ht="20.100000000000001" customHeight="1" x14ac:dyDescent="0.3">
      <c r="A34" s="1141">
        <v>15400</v>
      </c>
      <c r="B34" s="322" t="s">
        <v>2216</v>
      </c>
      <c r="C34" s="1150">
        <v>287088.24</v>
      </c>
      <c r="D34" s="1150">
        <v>-44161.74</v>
      </c>
      <c r="E34" s="450">
        <f t="shared" si="0"/>
        <v>242926.5</v>
      </c>
      <c r="F34" s="1150">
        <v>240022.64</v>
      </c>
      <c r="G34" s="1150">
        <v>240022.64</v>
      </c>
      <c r="H34" s="450">
        <f t="shared" si="1"/>
        <v>2903.859999999986</v>
      </c>
      <c r="I34" s="523">
        <f t="shared" si="2"/>
        <v>0.98804634323550544</v>
      </c>
    </row>
    <row r="35" spans="1:9" ht="20.100000000000001" customHeight="1" x14ac:dyDescent="0.3">
      <c r="A35" s="1142">
        <v>15402</v>
      </c>
      <c r="B35" s="323" t="s">
        <v>2217</v>
      </c>
      <c r="C35" s="1150">
        <v>210941.98</v>
      </c>
      <c r="D35" s="1150">
        <v>-18766.62</v>
      </c>
      <c r="E35" s="450">
        <f t="shared" si="0"/>
        <v>192175.36000000002</v>
      </c>
      <c r="F35" s="1150">
        <v>190266.38</v>
      </c>
      <c r="G35" s="1150">
        <v>190266.38</v>
      </c>
      <c r="H35" s="450">
        <f t="shared" si="1"/>
        <v>1908.9800000000105</v>
      </c>
      <c r="I35" s="523">
        <f t="shared" si="2"/>
        <v>0.99006646845880752</v>
      </c>
    </row>
    <row r="36" spans="1:9" ht="20.100000000000001" customHeight="1" x14ac:dyDescent="0.3">
      <c r="A36" s="1142">
        <v>15410</v>
      </c>
      <c r="B36" s="323" t="s">
        <v>2218</v>
      </c>
      <c r="C36" s="1150"/>
      <c r="D36" s="1150">
        <v>4470</v>
      </c>
      <c r="E36" s="450">
        <f t="shared" si="0"/>
        <v>4470</v>
      </c>
      <c r="F36" s="1150">
        <v>4470</v>
      </c>
      <c r="G36" s="1150">
        <v>4470</v>
      </c>
      <c r="H36" s="450">
        <f t="shared" si="1"/>
        <v>0</v>
      </c>
      <c r="I36" s="523">
        <f t="shared" si="2"/>
        <v>1</v>
      </c>
    </row>
    <row r="37" spans="1:9" ht="25.5" x14ac:dyDescent="0.3">
      <c r="A37" s="1142">
        <v>15413</v>
      </c>
      <c r="B37" s="323" t="s">
        <v>2219</v>
      </c>
      <c r="C37" s="1150">
        <v>76146.259999999995</v>
      </c>
      <c r="D37" s="1150">
        <v>-29865.119999999999</v>
      </c>
      <c r="E37" s="450">
        <f t="shared" si="0"/>
        <v>46281.14</v>
      </c>
      <c r="F37" s="1150">
        <v>45286.26</v>
      </c>
      <c r="G37" s="1150">
        <v>45286.26</v>
      </c>
      <c r="H37" s="450">
        <f t="shared" si="1"/>
        <v>994.87999999999738</v>
      </c>
      <c r="I37" s="523">
        <f t="shared" si="2"/>
        <v>0.97850355457968419</v>
      </c>
    </row>
    <row r="38" spans="1:9" ht="20.100000000000001" customHeight="1" x14ac:dyDescent="0.3">
      <c r="A38" s="1144" t="s">
        <v>2220</v>
      </c>
      <c r="B38" s="322" t="s">
        <v>2221</v>
      </c>
      <c r="C38" s="1150">
        <v>2495534.6700000004</v>
      </c>
      <c r="D38" s="1150">
        <v>-233874.18000000002</v>
      </c>
      <c r="E38" s="450">
        <f t="shared" si="0"/>
        <v>2261660.4900000002</v>
      </c>
      <c r="F38" s="1150">
        <v>1303853.25</v>
      </c>
      <c r="G38" s="1150">
        <v>1303677.96</v>
      </c>
      <c r="H38" s="450">
        <f t="shared" si="1"/>
        <v>957807.24000000022</v>
      </c>
      <c r="I38" s="523">
        <f t="shared" si="2"/>
        <v>0.5765026429762673</v>
      </c>
    </row>
    <row r="39" spans="1:9" ht="25.5" x14ac:dyDescent="0.3">
      <c r="A39" s="1143" t="s">
        <v>2222</v>
      </c>
      <c r="B39" s="322" t="s">
        <v>2223</v>
      </c>
      <c r="C39" s="1150">
        <v>515576.12</v>
      </c>
      <c r="D39" s="1150">
        <v>399332.76</v>
      </c>
      <c r="E39" s="450">
        <f t="shared" si="0"/>
        <v>914908.88</v>
      </c>
      <c r="F39" s="1150">
        <v>875338.85000000009</v>
      </c>
      <c r="G39" s="1150">
        <v>875163.56</v>
      </c>
      <c r="H39" s="450">
        <f t="shared" si="1"/>
        <v>39570.029999999912</v>
      </c>
      <c r="I39" s="523">
        <f t="shared" si="2"/>
        <v>0.9567497585114707</v>
      </c>
    </row>
    <row r="40" spans="1:9" ht="25.5" x14ac:dyDescent="0.3">
      <c r="A40" s="1141" t="s">
        <v>2224</v>
      </c>
      <c r="B40" s="322" t="s">
        <v>2225</v>
      </c>
      <c r="C40" s="1150">
        <v>515576.12</v>
      </c>
      <c r="D40" s="1150">
        <v>-92524.36</v>
      </c>
      <c r="E40" s="450">
        <f t="shared" si="0"/>
        <v>423051.76</v>
      </c>
      <c r="F40" s="1150">
        <v>875338.85000000009</v>
      </c>
      <c r="G40" s="1150">
        <v>47718.84</v>
      </c>
      <c r="H40" s="450">
        <f t="shared" si="1"/>
        <v>-452287.09000000008</v>
      </c>
      <c r="I40" s="523">
        <f t="shared" si="2"/>
        <v>2.0691057992525548</v>
      </c>
    </row>
    <row r="41" spans="1:9" ht="25.5" x14ac:dyDescent="0.3">
      <c r="A41" s="1142" t="s">
        <v>2226</v>
      </c>
      <c r="B41" s="323" t="s">
        <v>2225</v>
      </c>
      <c r="C41" s="1150">
        <v>140243.20000000001</v>
      </c>
      <c r="D41" s="1150">
        <v>-92524.36</v>
      </c>
      <c r="E41" s="450">
        <f t="shared" si="0"/>
        <v>47718.840000000011</v>
      </c>
      <c r="F41" s="1150">
        <v>47718.84</v>
      </c>
      <c r="G41" s="1150">
        <v>47718.84</v>
      </c>
      <c r="H41" s="450">
        <f t="shared" si="1"/>
        <v>0</v>
      </c>
      <c r="I41" s="523">
        <f t="shared" si="2"/>
        <v>0.99999999999999967</v>
      </c>
    </row>
    <row r="42" spans="1:9" ht="25.5" x14ac:dyDescent="0.3">
      <c r="A42" s="1141" t="s">
        <v>2227</v>
      </c>
      <c r="B42" s="322" t="s">
        <v>2228</v>
      </c>
      <c r="C42" s="1150">
        <v>126706.87</v>
      </c>
      <c r="D42" s="1150">
        <v>-38063.65</v>
      </c>
      <c r="E42" s="450">
        <f t="shared" si="0"/>
        <v>88643.22</v>
      </c>
      <c r="F42" s="1150">
        <v>88569.07</v>
      </c>
      <c r="G42" s="1150">
        <v>88393.78</v>
      </c>
      <c r="H42" s="450">
        <f t="shared" si="1"/>
        <v>74.149999999994179</v>
      </c>
      <c r="I42" s="523">
        <f t="shared" si="2"/>
        <v>0.99916350060388159</v>
      </c>
    </row>
    <row r="43" spans="1:9" ht="25.5" x14ac:dyDescent="0.3">
      <c r="A43" s="1142" t="s">
        <v>2229</v>
      </c>
      <c r="B43" s="323" t="s">
        <v>2230</v>
      </c>
      <c r="C43" s="1150">
        <v>126706.87</v>
      </c>
      <c r="D43" s="1150">
        <v>-38063.65</v>
      </c>
      <c r="E43" s="450">
        <f t="shared" si="0"/>
        <v>88643.22</v>
      </c>
      <c r="F43" s="1150">
        <v>88569.07</v>
      </c>
      <c r="G43" s="1150">
        <v>88393.78</v>
      </c>
      <c r="H43" s="450">
        <f t="shared" si="1"/>
        <v>74.149999999994179</v>
      </c>
      <c r="I43" s="523">
        <f t="shared" si="2"/>
        <v>0.99916350060388159</v>
      </c>
    </row>
    <row r="44" spans="1:9" ht="25.5" x14ac:dyDescent="0.3">
      <c r="A44" s="1141">
        <v>21400</v>
      </c>
      <c r="B44" s="322" t="s">
        <v>2231</v>
      </c>
      <c r="C44" s="1150">
        <v>0</v>
      </c>
      <c r="D44" s="1150">
        <v>23007.439999999999</v>
      </c>
      <c r="E44" s="450">
        <f t="shared" si="0"/>
        <v>23007.439999999999</v>
      </c>
      <c r="F44" s="1150">
        <v>23007.439999999999</v>
      </c>
      <c r="G44" s="1150">
        <v>23007.439999999999</v>
      </c>
      <c r="H44" s="450">
        <f t="shared" si="1"/>
        <v>0</v>
      </c>
      <c r="I44" s="523">
        <f t="shared" si="2"/>
        <v>1</v>
      </c>
    </row>
    <row r="45" spans="1:9" ht="25.5" x14ac:dyDescent="0.3">
      <c r="A45" s="1142">
        <v>21401</v>
      </c>
      <c r="B45" s="323" t="s">
        <v>2232</v>
      </c>
      <c r="C45" s="1150"/>
      <c r="D45" s="1150">
        <v>23007.439999999999</v>
      </c>
      <c r="E45" s="450">
        <f t="shared" si="0"/>
        <v>23007.439999999999</v>
      </c>
      <c r="F45" s="1150">
        <v>23007.439999999999</v>
      </c>
      <c r="G45" s="1150">
        <v>23007.439999999999</v>
      </c>
      <c r="H45" s="450">
        <f t="shared" si="1"/>
        <v>0</v>
      </c>
      <c r="I45" s="523">
        <f t="shared" si="2"/>
        <v>1</v>
      </c>
    </row>
    <row r="46" spans="1:9" ht="20.100000000000001" customHeight="1" x14ac:dyDescent="0.3">
      <c r="A46" s="1141" t="s">
        <v>2233</v>
      </c>
      <c r="B46" s="322" t="s">
        <v>2234</v>
      </c>
      <c r="C46" s="1150">
        <v>114198.24</v>
      </c>
      <c r="D46" s="1150">
        <v>122330.46</v>
      </c>
      <c r="E46" s="450">
        <f t="shared" si="0"/>
        <v>236528.7</v>
      </c>
      <c r="F46" s="1150">
        <v>231938.41</v>
      </c>
      <c r="G46" s="1150">
        <v>231938.41</v>
      </c>
      <c r="H46" s="450">
        <f t="shared" si="1"/>
        <v>4590.2900000000081</v>
      </c>
      <c r="I46" s="523">
        <f t="shared" si="2"/>
        <v>0.9805930950451256</v>
      </c>
    </row>
    <row r="47" spans="1:9" ht="20.100000000000001" customHeight="1" x14ac:dyDescent="0.3">
      <c r="A47" s="1142" t="s">
        <v>2235</v>
      </c>
      <c r="B47" s="323" t="s">
        <v>2234</v>
      </c>
      <c r="C47" s="1150">
        <v>114198.24</v>
      </c>
      <c r="D47" s="1150">
        <v>122330.46</v>
      </c>
      <c r="E47" s="450">
        <f t="shared" si="0"/>
        <v>236528.7</v>
      </c>
      <c r="F47" s="1150">
        <v>231938.41</v>
      </c>
      <c r="G47" s="1150">
        <v>231938.41</v>
      </c>
      <c r="H47" s="450">
        <f t="shared" si="1"/>
        <v>4590.2900000000081</v>
      </c>
      <c r="I47" s="523">
        <f t="shared" si="2"/>
        <v>0.9805930950451256</v>
      </c>
    </row>
    <row r="48" spans="1:9" ht="20.100000000000001" customHeight="1" x14ac:dyDescent="0.3">
      <c r="A48" s="1141" t="s">
        <v>2236</v>
      </c>
      <c r="B48" s="322" t="s">
        <v>2237</v>
      </c>
      <c r="C48" s="1150">
        <v>134427.81</v>
      </c>
      <c r="D48" s="1150">
        <v>380553.87</v>
      </c>
      <c r="E48" s="450">
        <f t="shared" si="0"/>
        <v>514981.68</v>
      </c>
      <c r="F48" s="1150">
        <v>480076.09</v>
      </c>
      <c r="G48" s="1150">
        <v>480076.09</v>
      </c>
      <c r="H48" s="450">
        <f t="shared" si="1"/>
        <v>34905.589999999967</v>
      </c>
      <c r="I48" s="523">
        <f t="shared" si="2"/>
        <v>0.93221974420526965</v>
      </c>
    </row>
    <row r="49" spans="1:9" ht="20.100000000000001" customHeight="1" x14ac:dyDescent="0.3">
      <c r="A49" s="1142" t="s">
        <v>2238</v>
      </c>
      <c r="B49" s="323" t="s">
        <v>2239</v>
      </c>
      <c r="C49" s="1150">
        <v>134427.81</v>
      </c>
      <c r="D49" s="1150">
        <v>361200.43</v>
      </c>
      <c r="E49" s="450">
        <f t="shared" si="0"/>
        <v>495628.24</v>
      </c>
      <c r="F49" s="1150">
        <v>460722.65</v>
      </c>
      <c r="G49" s="1150">
        <v>460722.65</v>
      </c>
      <c r="H49" s="450">
        <f t="shared" si="1"/>
        <v>34905.589999999967</v>
      </c>
      <c r="I49" s="523">
        <f t="shared" si="2"/>
        <v>0.92957304047081746</v>
      </c>
    </row>
    <row r="50" spans="1:9" ht="25.5" x14ac:dyDescent="0.3">
      <c r="A50" s="1142">
        <v>21702</v>
      </c>
      <c r="B50" s="323" t="s">
        <v>2240</v>
      </c>
      <c r="C50" s="1150"/>
      <c r="D50" s="1150">
        <v>19353.439999999999</v>
      </c>
      <c r="E50" s="450">
        <f t="shared" si="0"/>
        <v>19353.439999999999</v>
      </c>
      <c r="F50" s="1150">
        <v>19353.439999999999</v>
      </c>
      <c r="G50" s="1150">
        <v>19353.439999999999</v>
      </c>
      <c r="H50" s="450">
        <f t="shared" si="1"/>
        <v>0</v>
      </c>
      <c r="I50" s="523">
        <f t="shared" si="2"/>
        <v>1</v>
      </c>
    </row>
    <row r="51" spans="1:9" ht="25.5" x14ac:dyDescent="0.3">
      <c r="A51" s="1141" t="s">
        <v>2241</v>
      </c>
      <c r="B51" s="322" t="s">
        <v>2242</v>
      </c>
      <c r="C51" s="1150">
        <v>0</v>
      </c>
      <c r="D51" s="1150">
        <v>4029</v>
      </c>
      <c r="E51" s="450">
        <f t="shared" si="0"/>
        <v>4029</v>
      </c>
      <c r="F51" s="1150">
        <v>4029</v>
      </c>
      <c r="G51" s="1150">
        <v>4029</v>
      </c>
      <c r="H51" s="450">
        <f t="shared" si="1"/>
        <v>0</v>
      </c>
      <c r="I51" s="523">
        <f t="shared" si="2"/>
        <v>1</v>
      </c>
    </row>
    <row r="52" spans="1:9" ht="25.5" x14ac:dyDescent="0.3">
      <c r="A52" s="1142" t="s">
        <v>2243</v>
      </c>
      <c r="B52" s="323" t="s">
        <v>2244</v>
      </c>
      <c r="C52" s="1150">
        <v>0</v>
      </c>
      <c r="D52" s="1150">
        <v>4029</v>
      </c>
      <c r="E52" s="450">
        <f t="shared" si="0"/>
        <v>4029</v>
      </c>
      <c r="F52" s="1150">
        <v>4029</v>
      </c>
      <c r="G52" s="1150">
        <v>4029</v>
      </c>
      <c r="H52" s="450">
        <f t="shared" si="1"/>
        <v>0</v>
      </c>
      <c r="I52" s="523">
        <f t="shared" si="2"/>
        <v>1</v>
      </c>
    </row>
    <row r="53" spans="1:9" ht="20.100000000000001" customHeight="1" x14ac:dyDescent="0.3">
      <c r="A53" s="1143" t="s">
        <v>2245</v>
      </c>
      <c r="B53" s="322" t="s">
        <v>2246</v>
      </c>
      <c r="C53" s="1150">
        <v>129534.07</v>
      </c>
      <c r="D53" s="1150">
        <v>70458.14</v>
      </c>
      <c r="E53" s="450">
        <f t="shared" si="0"/>
        <v>199992.21000000002</v>
      </c>
      <c r="F53" s="1150">
        <v>182770</v>
      </c>
      <c r="G53" s="1150">
        <v>182770</v>
      </c>
      <c r="H53" s="450">
        <f t="shared" si="1"/>
        <v>17222.210000000021</v>
      </c>
      <c r="I53" s="523">
        <f t="shared" si="2"/>
        <v>0.91388559584395801</v>
      </c>
    </row>
    <row r="54" spans="1:9" ht="20.100000000000001" customHeight="1" x14ac:dyDescent="0.3">
      <c r="A54" s="1141" t="s">
        <v>2247</v>
      </c>
      <c r="B54" s="322" t="s">
        <v>2248</v>
      </c>
      <c r="C54" s="1150">
        <v>129534.07</v>
      </c>
      <c r="D54" s="1150">
        <v>70458.14</v>
      </c>
      <c r="E54" s="450">
        <f t="shared" si="0"/>
        <v>199992.21000000002</v>
      </c>
      <c r="F54" s="1150">
        <v>182770</v>
      </c>
      <c r="G54" s="1150">
        <v>182770</v>
      </c>
      <c r="H54" s="450">
        <f t="shared" si="1"/>
        <v>17222.210000000021</v>
      </c>
      <c r="I54" s="523">
        <f t="shared" si="2"/>
        <v>0.91388559584395801</v>
      </c>
    </row>
    <row r="55" spans="1:9" ht="20.100000000000001" customHeight="1" x14ac:dyDescent="0.3">
      <c r="A55" s="1142" t="s">
        <v>2249</v>
      </c>
      <c r="B55" s="323" t="s">
        <v>2250</v>
      </c>
      <c r="C55" s="1150">
        <v>129534.07</v>
      </c>
      <c r="D55" s="1150">
        <v>70458.14</v>
      </c>
      <c r="E55" s="450">
        <f t="shared" si="0"/>
        <v>199992.21000000002</v>
      </c>
      <c r="F55" s="1150">
        <v>182770</v>
      </c>
      <c r="G55" s="1150">
        <v>182770</v>
      </c>
      <c r="H55" s="450">
        <f t="shared" si="1"/>
        <v>17222.210000000021</v>
      </c>
      <c r="I55" s="523">
        <f t="shared" si="2"/>
        <v>0.91388559584395801</v>
      </c>
    </row>
    <row r="56" spans="1:9" ht="25.5" x14ac:dyDescent="0.3">
      <c r="A56" s="1143" t="s">
        <v>2251</v>
      </c>
      <c r="B56" s="322" t="s">
        <v>2252</v>
      </c>
      <c r="C56" s="1150">
        <v>47136.28</v>
      </c>
      <c r="D56" s="1150">
        <v>0</v>
      </c>
      <c r="E56" s="450">
        <f t="shared" si="0"/>
        <v>47136.28</v>
      </c>
      <c r="F56" s="1150">
        <v>0</v>
      </c>
      <c r="G56" s="1150">
        <v>0</v>
      </c>
      <c r="H56" s="450">
        <f t="shared" si="1"/>
        <v>47136.28</v>
      </c>
      <c r="I56" s="523">
        <f t="shared" si="2"/>
        <v>0</v>
      </c>
    </row>
    <row r="57" spans="1:9" ht="25.5" x14ac:dyDescent="0.3">
      <c r="A57" s="1141" t="s">
        <v>2253</v>
      </c>
      <c r="B57" s="322" t="s">
        <v>2254</v>
      </c>
      <c r="C57" s="1150">
        <v>47136.28</v>
      </c>
      <c r="D57" s="1150">
        <v>0</v>
      </c>
      <c r="E57" s="450">
        <f t="shared" si="0"/>
        <v>47136.28</v>
      </c>
      <c r="F57" s="1150">
        <v>0</v>
      </c>
      <c r="G57" s="1150">
        <v>0</v>
      </c>
      <c r="H57" s="450">
        <f t="shared" si="1"/>
        <v>47136.28</v>
      </c>
      <c r="I57" s="523">
        <f t="shared" si="2"/>
        <v>0</v>
      </c>
    </row>
    <row r="58" spans="1:9" ht="25.5" x14ac:dyDescent="0.3">
      <c r="A58" s="1142" t="s">
        <v>2255</v>
      </c>
      <c r="B58" s="323" t="s">
        <v>2254</v>
      </c>
      <c r="C58" s="1150">
        <v>47136.28</v>
      </c>
      <c r="D58" s="1150"/>
      <c r="E58" s="450">
        <f t="shared" si="0"/>
        <v>47136.28</v>
      </c>
      <c r="F58" s="1150"/>
      <c r="G58" s="1150"/>
      <c r="H58" s="450">
        <f t="shared" si="1"/>
        <v>47136.28</v>
      </c>
      <c r="I58" s="523">
        <f t="shared" si="2"/>
        <v>0</v>
      </c>
    </row>
    <row r="59" spans="1:9" ht="25.5" x14ac:dyDescent="0.3">
      <c r="A59" s="1143" t="s">
        <v>2256</v>
      </c>
      <c r="B59" s="322" t="s">
        <v>2257</v>
      </c>
      <c r="C59" s="1150">
        <v>107873.76000000001</v>
      </c>
      <c r="D59" s="1150">
        <v>-78069.91</v>
      </c>
      <c r="E59" s="450">
        <f t="shared" si="0"/>
        <v>29803.850000000006</v>
      </c>
      <c r="F59" s="1150">
        <v>5182.88</v>
      </c>
      <c r="G59" s="1150">
        <v>5182.88</v>
      </c>
      <c r="H59" s="450">
        <f t="shared" si="1"/>
        <v>24620.970000000005</v>
      </c>
      <c r="I59" s="523">
        <f t="shared" si="2"/>
        <v>0.17389968074594386</v>
      </c>
    </row>
    <row r="60" spans="1:9" ht="20.100000000000001" customHeight="1" x14ac:dyDescent="0.3">
      <c r="A60" s="1141" t="s">
        <v>2258</v>
      </c>
      <c r="B60" s="322" t="s">
        <v>2259</v>
      </c>
      <c r="C60" s="1150">
        <v>16185.4</v>
      </c>
      <c r="D60" s="1150">
        <v>-16185</v>
      </c>
      <c r="E60" s="450">
        <f t="shared" si="0"/>
        <v>0.3999999999996362</v>
      </c>
      <c r="F60" s="1150">
        <v>0</v>
      </c>
      <c r="G60" s="1150">
        <v>0</v>
      </c>
      <c r="H60" s="450">
        <f t="shared" si="1"/>
        <v>0.3999999999996362</v>
      </c>
      <c r="I60" s="523">
        <f t="shared" si="2"/>
        <v>0</v>
      </c>
    </row>
    <row r="61" spans="1:9" ht="20.100000000000001" customHeight="1" x14ac:dyDescent="0.3">
      <c r="A61" s="1142" t="s">
        <v>2260</v>
      </c>
      <c r="B61" s="323" t="s">
        <v>2259</v>
      </c>
      <c r="C61" s="1150">
        <v>16185.4</v>
      </c>
      <c r="D61" s="1150">
        <v>-16185</v>
      </c>
      <c r="E61" s="450">
        <f t="shared" si="0"/>
        <v>0.3999999999996362</v>
      </c>
      <c r="F61" s="1150"/>
      <c r="G61" s="1150"/>
      <c r="H61" s="450">
        <f t="shared" si="1"/>
        <v>0.3999999999996362</v>
      </c>
      <c r="I61" s="523">
        <f t="shared" si="2"/>
        <v>0</v>
      </c>
    </row>
    <row r="62" spans="1:9" ht="20.100000000000001" customHeight="1" x14ac:dyDescent="0.3">
      <c r="A62" s="1141" t="s">
        <v>2261</v>
      </c>
      <c r="B62" s="322" t="s">
        <v>2262</v>
      </c>
      <c r="C62" s="1150">
        <v>3807.23</v>
      </c>
      <c r="D62" s="1150">
        <v>-3807.23</v>
      </c>
      <c r="E62" s="450">
        <f t="shared" si="0"/>
        <v>0</v>
      </c>
      <c r="F62" s="1150">
        <v>0</v>
      </c>
      <c r="G62" s="1150">
        <v>0</v>
      </c>
      <c r="H62" s="450">
        <f t="shared" si="1"/>
        <v>0</v>
      </c>
      <c r="I62" s="523" t="str">
        <f t="shared" si="2"/>
        <v/>
      </c>
    </row>
    <row r="63" spans="1:9" ht="20.100000000000001" customHeight="1" x14ac:dyDescent="0.3">
      <c r="A63" s="1142" t="s">
        <v>2263</v>
      </c>
      <c r="B63" s="323" t="s">
        <v>2262</v>
      </c>
      <c r="C63" s="1150">
        <v>3807.23</v>
      </c>
      <c r="D63" s="1150">
        <v>-3807.23</v>
      </c>
      <c r="E63" s="450">
        <f t="shared" si="0"/>
        <v>0</v>
      </c>
      <c r="F63" s="1150"/>
      <c r="G63" s="1150"/>
      <c r="H63" s="450">
        <f t="shared" si="1"/>
        <v>0</v>
      </c>
      <c r="I63" s="523" t="str">
        <f t="shared" si="2"/>
        <v/>
      </c>
    </row>
    <row r="64" spans="1:9" ht="20.100000000000001" customHeight="1" x14ac:dyDescent="0.3">
      <c r="A64" s="1141" t="s">
        <v>2264</v>
      </c>
      <c r="B64" s="322" t="s">
        <v>2265</v>
      </c>
      <c r="C64" s="1150">
        <v>13441.92</v>
      </c>
      <c r="D64" s="1150">
        <v>-8259.0400000000009</v>
      </c>
      <c r="E64" s="450">
        <f t="shared" si="0"/>
        <v>5182.8799999999992</v>
      </c>
      <c r="F64" s="1150">
        <v>5182.88</v>
      </c>
      <c r="G64" s="1150">
        <v>5182.88</v>
      </c>
      <c r="H64" s="450">
        <f t="shared" si="1"/>
        <v>0</v>
      </c>
      <c r="I64" s="523">
        <f t="shared" si="2"/>
        <v>1.0000000000000002</v>
      </c>
    </row>
    <row r="65" spans="1:9" ht="20.100000000000001" customHeight="1" x14ac:dyDescent="0.3">
      <c r="A65" s="1142" t="s">
        <v>2266</v>
      </c>
      <c r="B65" s="323" t="s">
        <v>2265</v>
      </c>
      <c r="C65" s="1150">
        <v>13441.92</v>
      </c>
      <c r="D65" s="1150">
        <v>-8259.0400000000009</v>
      </c>
      <c r="E65" s="450">
        <f t="shared" si="0"/>
        <v>5182.8799999999992</v>
      </c>
      <c r="F65" s="1150">
        <v>5182.88</v>
      </c>
      <c r="G65" s="1150">
        <v>5182.88</v>
      </c>
      <c r="H65" s="450">
        <f t="shared" si="1"/>
        <v>0</v>
      </c>
      <c r="I65" s="523">
        <f t="shared" si="2"/>
        <v>1.0000000000000002</v>
      </c>
    </row>
    <row r="66" spans="1:9" ht="20.100000000000001" customHeight="1" x14ac:dyDescent="0.3">
      <c r="A66" s="1141">
        <v>24700</v>
      </c>
      <c r="B66" s="322" t="s">
        <v>2267</v>
      </c>
      <c r="C66" s="1150">
        <v>9670.2900000000009</v>
      </c>
      <c r="D66" s="1150">
        <v>-6682.88</v>
      </c>
      <c r="E66" s="450">
        <f t="shared" si="0"/>
        <v>2987.4100000000008</v>
      </c>
      <c r="F66" s="1150">
        <v>0</v>
      </c>
      <c r="G66" s="1150">
        <v>0</v>
      </c>
      <c r="H66" s="450">
        <f t="shared" si="1"/>
        <v>2987.4100000000008</v>
      </c>
      <c r="I66" s="523">
        <f t="shared" si="2"/>
        <v>0</v>
      </c>
    </row>
    <row r="67" spans="1:9" ht="20.100000000000001" customHeight="1" x14ac:dyDescent="0.3">
      <c r="A67" s="1142">
        <v>24701</v>
      </c>
      <c r="B67" s="323" t="s">
        <v>2267</v>
      </c>
      <c r="C67" s="1150">
        <v>9670.2900000000009</v>
      </c>
      <c r="D67" s="1150">
        <v>-6682.88</v>
      </c>
      <c r="E67" s="450">
        <f t="shared" si="0"/>
        <v>2987.4100000000008</v>
      </c>
      <c r="F67" s="1150"/>
      <c r="G67" s="1150"/>
      <c r="H67" s="450">
        <f t="shared" si="1"/>
        <v>2987.4100000000008</v>
      </c>
      <c r="I67" s="523">
        <f t="shared" si="2"/>
        <v>0</v>
      </c>
    </row>
    <row r="68" spans="1:9" ht="20.100000000000001" customHeight="1" x14ac:dyDescent="0.3">
      <c r="A68" s="1141" t="s">
        <v>2268</v>
      </c>
      <c r="B68" s="322" t="s">
        <v>2269</v>
      </c>
      <c r="C68" s="1150">
        <v>41346.54</v>
      </c>
      <c r="D68" s="1150">
        <v>-32660.54</v>
      </c>
      <c r="E68" s="450">
        <f t="shared" si="0"/>
        <v>8686</v>
      </c>
      <c r="F68" s="1150">
        <v>0</v>
      </c>
      <c r="G68" s="1150">
        <v>0</v>
      </c>
      <c r="H68" s="450">
        <f t="shared" si="1"/>
        <v>8686</v>
      </c>
      <c r="I68" s="523">
        <f t="shared" si="2"/>
        <v>0</v>
      </c>
    </row>
    <row r="69" spans="1:9" ht="20.100000000000001" customHeight="1" x14ac:dyDescent="0.3">
      <c r="A69" s="1142" t="s">
        <v>2270</v>
      </c>
      <c r="B69" s="323" t="s">
        <v>2269</v>
      </c>
      <c r="C69" s="1150">
        <v>41346.54</v>
      </c>
      <c r="D69" s="1150">
        <v>-32660.54</v>
      </c>
      <c r="E69" s="450">
        <f t="shared" si="0"/>
        <v>8686</v>
      </c>
      <c r="F69" s="1150"/>
      <c r="G69" s="1150"/>
      <c r="H69" s="450">
        <f t="shared" si="1"/>
        <v>8686</v>
      </c>
      <c r="I69" s="523">
        <f t="shared" si="2"/>
        <v>0</v>
      </c>
    </row>
    <row r="70" spans="1:9" ht="25.5" x14ac:dyDescent="0.3">
      <c r="A70" s="1141" t="s">
        <v>2271</v>
      </c>
      <c r="B70" s="322" t="s">
        <v>2272</v>
      </c>
      <c r="C70" s="1150">
        <v>23422.38</v>
      </c>
      <c r="D70" s="1150">
        <v>-10475.219999999999</v>
      </c>
      <c r="E70" s="450">
        <f t="shared" si="0"/>
        <v>12947.160000000002</v>
      </c>
      <c r="F70" s="1150">
        <v>0</v>
      </c>
      <c r="G70" s="1150">
        <v>0</v>
      </c>
      <c r="H70" s="450">
        <f t="shared" si="1"/>
        <v>12947.160000000002</v>
      </c>
      <c r="I70" s="523">
        <f t="shared" si="2"/>
        <v>0</v>
      </c>
    </row>
    <row r="71" spans="1:9" ht="25.5" x14ac:dyDescent="0.3">
      <c r="A71" s="1142" t="s">
        <v>2273</v>
      </c>
      <c r="B71" s="323" t="s">
        <v>2272</v>
      </c>
      <c r="C71" s="1150">
        <v>23422.38</v>
      </c>
      <c r="D71" s="1150">
        <v>-10475.219999999999</v>
      </c>
      <c r="E71" s="450">
        <f t="shared" si="0"/>
        <v>12947.160000000002</v>
      </c>
      <c r="F71" s="1150"/>
      <c r="G71" s="1150"/>
      <c r="H71" s="450">
        <f t="shared" si="1"/>
        <v>12947.160000000002</v>
      </c>
      <c r="I71" s="523">
        <f t="shared" si="2"/>
        <v>0</v>
      </c>
    </row>
    <row r="72" spans="1:9" ht="25.5" x14ac:dyDescent="0.3">
      <c r="A72" s="1143" t="s">
        <v>2274</v>
      </c>
      <c r="B72" s="322" t="s">
        <v>2275</v>
      </c>
      <c r="C72" s="1150">
        <v>126482.36</v>
      </c>
      <c r="D72" s="1150">
        <v>-2100.0100000000002</v>
      </c>
      <c r="E72" s="450">
        <f t="shared" si="0"/>
        <v>124382.35</v>
      </c>
      <c r="F72" s="1150">
        <v>8799.99</v>
      </c>
      <c r="G72" s="1150">
        <v>8799.99</v>
      </c>
      <c r="H72" s="450">
        <f t="shared" si="1"/>
        <v>115582.36</v>
      </c>
      <c r="I72" s="523">
        <f t="shared" si="2"/>
        <v>7.0749507466292438E-2</v>
      </c>
    </row>
    <row r="73" spans="1:9" ht="20.100000000000001" customHeight="1" x14ac:dyDescent="0.3">
      <c r="A73" s="1141" t="s">
        <v>2276</v>
      </c>
      <c r="B73" s="322" t="s">
        <v>2277</v>
      </c>
      <c r="C73" s="1150">
        <v>126482.36</v>
      </c>
      <c r="D73" s="1150">
        <v>-10900</v>
      </c>
      <c r="E73" s="450">
        <f t="shared" si="0"/>
        <v>115582.36</v>
      </c>
      <c r="F73" s="1150">
        <v>0</v>
      </c>
      <c r="G73" s="1150">
        <v>0</v>
      </c>
      <c r="H73" s="450">
        <f t="shared" si="1"/>
        <v>115582.36</v>
      </c>
      <c r="I73" s="523">
        <f t="shared" si="2"/>
        <v>0</v>
      </c>
    </row>
    <row r="74" spans="1:9" ht="20.100000000000001" customHeight="1" x14ac:dyDescent="0.3">
      <c r="A74" s="1142" t="s">
        <v>2278</v>
      </c>
      <c r="B74" s="323" t="s">
        <v>2277</v>
      </c>
      <c r="C74" s="1150">
        <v>126482.36</v>
      </c>
      <c r="D74" s="1150">
        <v>-10900</v>
      </c>
      <c r="E74" s="450">
        <f t="shared" ref="E74:E137" si="3">C74+D74</f>
        <v>115582.36</v>
      </c>
      <c r="F74" s="1150"/>
      <c r="G74" s="1150"/>
      <c r="H74" s="450">
        <f t="shared" ref="H74:H137" si="4">E74-F74</f>
        <v>115582.36</v>
      </c>
      <c r="I74" s="523">
        <f t="shared" ref="I74:I137" si="5">IF(E74=0,"",F74/E74)</f>
        <v>0</v>
      </c>
    </row>
    <row r="75" spans="1:9" ht="25.5" x14ac:dyDescent="0.3">
      <c r="A75" s="1141">
        <v>25400</v>
      </c>
      <c r="B75" s="322" t="s">
        <v>2279</v>
      </c>
      <c r="C75" s="1150">
        <v>0</v>
      </c>
      <c r="D75" s="1150">
        <v>8799.99</v>
      </c>
      <c r="E75" s="450">
        <f t="shared" si="3"/>
        <v>8799.99</v>
      </c>
      <c r="F75" s="1150">
        <v>8799.99</v>
      </c>
      <c r="G75" s="1150">
        <v>8799.99</v>
      </c>
      <c r="H75" s="450">
        <f t="shared" si="4"/>
        <v>0</v>
      </c>
      <c r="I75" s="523">
        <f t="shared" si="5"/>
        <v>1</v>
      </c>
    </row>
    <row r="76" spans="1:9" ht="25.5" x14ac:dyDescent="0.3">
      <c r="A76" s="1142">
        <v>25401</v>
      </c>
      <c r="B76" s="323" t="s">
        <v>2279</v>
      </c>
      <c r="C76" s="1150"/>
      <c r="D76" s="1150">
        <v>8799.99</v>
      </c>
      <c r="E76" s="450">
        <f t="shared" si="3"/>
        <v>8799.99</v>
      </c>
      <c r="F76" s="1150">
        <v>8799.99</v>
      </c>
      <c r="G76" s="1150">
        <v>8799.99</v>
      </c>
      <c r="H76" s="450">
        <f t="shared" si="4"/>
        <v>0</v>
      </c>
      <c r="I76" s="523">
        <f t="shared" si="5"/>
        <v>1</v>
      </c>
    </row>
    <row r="77" spans="1:9" ht="20.100000000000001" customHeight="1" x14ac:dyDescent="0.3">
      <c r="A77" s="1143" t="s">
        <v>2280</v>
      </c>
      <c r="B77" s="322" t="s">
        <v>2281</v>
      </c>
      <c r="C77" s="1150">
        <v>1411865.47</v>
      </c>
      <c r="D77" s="1150">
        <v>-621650.15</v>
      </c>
      <c r="E77" s="450">
        <f t="shared" si="3"/>
        <v>790215.32</v>
      </c>
      <c r="F77" s="1150">
        <v>207468.74</v>
      </c>
      <c r="G77" s="1150">
        <v>207468.74</v>
      </c>
      <c r="H77" s="450">
        <f t="shared" si="4"/>
        <v>582746.57999999996</v>
      </c>
      <c r="I77" s="523">
        <f t="shared" si="5"/>
        <v>0.26254709918810482</v>
      </c>
    </row>
    <row r="78" spans="1:9" ht="20.100000000000001" customHeight="1" x14ac:dyDescent="0.3">
      <c r="A78" s="1141" t="s">
        <v>2282</v>
      </c>
      <c r="B78" s="322" t="s">
        <v>2281</v>
      </c>
      <c r="C78" s="1150">
        <v>1411865.47</v>
      </c>
      <c r="D78" s="1150">
        <v>-621650.15</v>
      </c>
      <c r="E78" s="450">
        <f t="shared" si="3"/>
        <v>790215.32</v>
      </c>
      <c r="F78" s="1150">
        <v>207468.74</v>
      </c>
      <c r="G78" s="1150">
        <v>207468.74</v>
      </c>
      <c r="H78" s="450">
        <f t="shared" si="4"/>
        <v>582746.57999999996</v>
      </c>
      <c r="I78" s="523">
        <f t="shared" si="5"/>
        <v>0.26254709918810482</v>
      </c>
    </row>
    <row r="79" spans="1:9" ht="20.100000000000001" customHeight="1" x14ac:dyDescent="0.3">
      <c r="A79" s="1142" t="s">
        <v>2283</v>
      </c>
      <c r="B79" s="323" t="s">
        <v>2284</v>
      </c>
      <c r="C79" s="1150">
        <v>1411865.47</v>
      </c>
      <c r="D79" s="1150">
        <v>-621650.15</v>
      </c>
      <c r="E79" s="450">
        <f t="shared" si="3"/>
        <v>790215.32</v>
      </c>
      <c r="F79" s="1150">
        <v>207468.74</v>
      </c>
      <c r="G79" s="1150">
        <v>207468.74</v>
      </c>
      <c r="H79" s="450">
        <f t="shared" si="4"/>
        <v>582746.57999999996</v>
      </c>
      <c r="I79" s="523">
        <f t="shared" si="5"/>
        <v>0.26254709918810482</v>
      </c>
    </row>
    <row r="80" spans="1:9" ht="25.5" x14ac:dyDescent="0.3">
      <c r="A80" s="1143" t="s">
        <v>2285</v>
      </c>
      <c r="B80" s="322" t="s">
        <v>2286</v>
      </c>
      <c r="C80" s="1150">
        <v>86925.409999999989</v>
      </c>
      <c r="D80" s="1150">
        <v>-15779.18</v>
      </c>
      <c r="E80" s="450">
        <f t="shared" si="3"/>
        <v>71146.229999999981</v>
      </c>
      <c r="F80" s="1150">
        <v>1680</v>
      </c>
      <c r="G80" s="1150">
        <v>1680</v>
      </c>
      <c r="H80" s="450">
        <f t="shared" si="4"/>
        <v>69466.229999999981</v>
      </c>
      <c r="I80" s="523">
        <f t="shared" si="5"/>
        <v>2.3613338331489955E-2</v>
      </c>
    </row>
    <row r="81" spans="1:9" ht="20.100000000000001" customHeight="1" x14ac:dyDescent="0.3">
      <c r="A81" s="1141" t="s">
        <v>2287</v>
      </c>
      <c r="B81" s="322" t="s">
        <v>2288</v>
      </c>
      <c r="C81" s="1150">
        <v>30411.48</v>
      </c>
      <c r="D81" s="1150">
        <v>-5163.34</v>
      </c>
      <c r="E81" s="450">
        <f t="shared" si="3"/>
        <v>25248.14</v>
      </c>
      <c r="F81" s="1150">
        <v>1680</v>
      </c>
      <c r="G81" s="1150">
        <v>1680</v>
      </c>
      <c r="H81" s="450">
        <f t="shared" si="4"/>
        <v>23568.14</v>
      </c>
      <c r="I81" s="523">
        <f t="shared" si="5"/>
        <v>6.6539554992961852E-2</v>
      </c>
    </row>
    <row r="82" spans="1:9" ht="20.100000000000001" customHeight="1" x14ac:dyDescent="0.3">
      <c r="A82" s="1142" t="s">
        <v>2289</v>
      </c>
      <c r="B82" s="323" t="s">
        <v>2290</v>
      </c>
      <c r="C82" s="1150">
        <v>30411.48</v>
      </c>
      <c r="D82" s="1150">
        <v>-5163.34</v>
      </c>
      <c r="E82" s="450">
        <f t="shared" si="3"/>
        <v>25248.14</v>
      </c>
      <c r="F82" s="1150">
        <v>1680</v>
      </c>
      <c r="G82" s="1150">
        <v>1680</v>
      </c>
      <c r="H82" s="450">
        <f t="shared" si="4"/>
        <v>23568.14</v>
      </c>
      <c r="I82" s="523">
        <f t="shared" si="5"/>
        <v>6.6539554992961852E-2</v>
      </c>
    </row>
    <row r="83" spans="1:9" ht="20.100000000000001" customHeight="1" x14ac:dyDescent="0.3">
      <c r="A83" s="1141" t="s">
        <v>2291</v>
      </c>
      <c r="B83" s="322" t="s">
        <v>2292</v>
      </c>
      <c r="C83" s="1150">
        <v>36873.81</v>
      </c>
      <c r="D83" s="1150">
        <v>-10615.84</v>
      </c>
      <c r="E83" s="450">
        <f t="shared" si="3"/>
        <v>26257.969999999998</v>
      </c>
      <c r="F83" s="1150">
        <v>0</v>
      </c>
      <c r="G83" s="1150">
        <v>0</v>
      </c>
      <c r="H83" s="450">
        <f t="shared" si="4"/>
        <v>26257.969999999998</v>
      </c>
      <c r="I83" s="523">
        <f t="shared" si="5"/>
        <v>0</v>
      </c>
    </row>
    <row r="84" spans="1:9" ht="20.100000000000001" customHeight="1" x14ac:dyDescent="0.3">
      <c r="A84" s="1142" t="s">
        <v>2293</v>
      </c>
      <c r="B84" s="323" t="s">
        <v>2292</v>
      </c>
      <c r="C84" s="1150">
        <v>36873.81</v>
      </c>
      <c r="D84" s="1150">
        <v>-10615.84</v>
      </c>
      <c r="E84" s="450">
        <f t="shared" si="3"/>
        <v>26257.969999999998</v>
      </c>
      <c r="F84" s="1150"/>
      <c r="G84" s="1150"/>
      <c r="H84" s="450">
        <f t="shared" si="4"/>
        <v>26257.969999999998</v>
      </c>
      <c r="I84" s="523">
        <f t="shared" si="5"/>
        <v>0</v>
      </c>
    </row>
    <row r="85" spans="1:9" ht="25.5" x14ac:dyDescent="0.3">
      <c r="A85" s="1141" t="s">
        <v>2294</v>
      </c>
      <c r="B85" s="322" t="s">
        <v>2295</v>
      </c>
      <c r="C85" s="1150">
        <v>19640.12</v>
      </c>
      <c r="D85" s="1150">
        <v>0</v>
      </c>
      <c r="E85" s="450">
        <f t="shared" si="3"/>
        <v>19640.12</v>
      </c>
      <c r="F85" s="1150">
        <v>0</v>
      </c>
      <c r="G85" s="1150">
        <v>0</v>
      </c>
      <c r="H85" s="450">
        <f t="shared" si="4"/>
        <v>19640.12</v>
      </c>
      <c r="I85" s="523">
        <f t="shared" si="5"/>
        <v>0</v>
      </c>
    </row>
    <row r="86" spans="1:9" ht="25.5" x14ac:dyDescent="0.3">
      <c r="A86" s="1142" t="s">
        <v>2296</v>
      </c>
      <c r="B86" s="323" t="s">
        <v>2297</v>
      </c>
      <c r="C86" s="1150">
        <v>19640.12</v>
      </c>
      <c r="D86" s="1150"/>
      <c r="E86" s="450">
        <f t="shared" si="3"/>
        <v>19640.12</v>
      </c>
      <c r="F86" s="1150"/>
      <c r="G86" s="1150"/>
      <c r="H86" s="450">
        <f t="shared" si="4"/>
        <v>19640.12</v>
      </c>
      <c r="I86" s="523">
        <f t="shared" si="5"/>
        <v>0</v>
      </c>
    </row>
    <row r="87" spans="1:9" ht="25.5" x14ac:dyDescent="0.3">
      <c r="A87" s="1143" t="s">
        <v>2298</v>
      </c>
      <c r="B87" s="322" t="s">
        <v>2299</v>
      </c>
      <c r="C87" s="1150">
        <v>70141.200000000012</v>
      </c>
      <c r="D87" s="1150">
        <v>13934.17</v>
      </c>
      <c r="E87" s="450">
        <f t="shared" si="3"/>
        <v>84075.37000000001</v>
      </c>
      <c r="F87" s="1150">
        <v>22612.79</v>
      </c>
      <c r="G87" s="1150">
        <v>22612.79</v>
      </c>
      <c r="H87" s="450">
        <f t="shared" si="4"/>
        <v>61462.580000000009</v>
      </c>
      <c r="I87" s="523">
        <f t="shared" si="5"/>
        <v>0.26895855468730018</v>
      </c>
    </row>
    <row r="88" spans="1:9" ht="20.100000000000001" customHeight="1" x14ac:dyDescent="0.3">
      <c r="A88" s="1141" t="s">
        <v>2300</v>
      </c>
      <c r="B88" s="322" t="s">
        <v>2301</v>
      </c>
      <c r="C88" s="1150">
        <v>15638.01</v>
      </c>
      <c r="D88" s="1150">
        <v>0</v>
      </c>
      <c r="E88" s="450">
        <f t="shared" si="3"/>
        <v>15638.01</v>
      </c>
      <c r="F88" s="1150"/>
      <c r="G88" s="1150"/>
      <c r="H88" s="450">
        <f t="shared" si="4"/>
        <v>15638.01</v>
      </c>
      <c r="I88" s="523">
        <f t="shared" si="5"/>
        <v>0</v>
      </c>
    </row>
    <row r="89" spans="1:9" ht="20.100000000000001" customHeight="1" x14ac:dyDescent="0.3">
      <c r="A89" s="1142" t="s">
        <v>2302</v>
      </c>
      <c r="B89" s="323" t="s">
        <v>2301</v>
      </c>
      <c r="C89" s="1150">
        <v>15638.01</v>
      </c>
      <c r="D89" s="1150">
        <v>0</v>
      </c>
      <c r="E89" s="450">
        <f t="shared" si="3"/>
        <v>15638.01</v>
      </c>
      <c r="F89" s="1150"/>
      <c r="G89" s="1150"/>
      <c r="H89" s="450">
        <f t="shared" si="4"/>
        <v>15638.01</v>
      </c>
      <c r="I89" s="523">
        <f t="shared" si="5"/>
        <v>0</v>
      </c>
    </row>
    <row r="90" spans="1:9" ht="25.5" x14ac:dyDescent="0.3">
      <c r="A90" s="1141" t="s">
        <v>2303</v>
      </c>
      <c r="B90" s="322" t="s">
        <v>2304</v>
      </c>
      <c r="C90" s="1150">
        <v>15798</v>
      </c>
      <c r="D90" s="1150">
        <v>-1500</v>
      </c>
      <c r="E90" s="450">
        <f t="shared" si="3"/>
        <v>14298</v>
      </c>
      <c r="F90" s="1150">
        <v>0</v>
      </c>
      <c r="G90" s="1150">
        <v>0</v>
      </c>
      <c r="H90" s="450">
        <f t="shared" si="4"/>
        <v>14298</v>
      </c>
      <c r="I90" s="523">
        <f t="shared" si="5"/>
        <v>0</v>
      </c>
    </row>
    <row r="91" spans="1:9" ht="25.5" x14ac:dyDescent="0.3">
      <c r="A91" s="1142" t="s">
        <v>2305</v>
      </c>
      <c r="B91" s="323" t="s">
        <v>2304</v>
      </c>
      <c r="C91" s="1150">
        <v>15798</v>
      </c>
      <c r="D91" s="1150">
        <v>-1500</v>
      </c>
      <c r="E91" s="450">
        <f t="shared" si="3"/>
        <v>14298</v>
      </c>
      <c r="F91" s="1150"/>
      <c r="G91" s="1150"/>
      <c r="H91" s="450">
        <f t="shared" si="4"/>
        <v>14298</v>
      </c>
      <c r="I91" s="523">
        <f t="shared" si="5"/>
        <v>0</v>
      </c>
    </row>
    <row r="92" spans="1:9" ht="25.5" x14ac:dyDescent="0.3">
      <c r="A92" s="1141" t="s">
        <v>2306</v>
      </c>
      <c r="B92" s="322" t="s">
        <v>2307</v>
      </c>
      <c r="C92" s="1150">
        <v>14574.12</v>
      </c>
      <c r="D92" s="1150">
        <v>0</v>
      </c>
      <c r="E92" s="450">
        <f t="shared" si="3"/>
        <v>14574.12</v>
      </c>
      <c r="F92" s="1150">
        <v>0</v>
      </c>
      <c r="G92" s="1150">
        <v>0</v>
      </c>
      <c r="H92" s="450">
        <f t="shared" si="4"/>
        <v>14574.12</v>
      </c>
      <c r="I92" s="523">
        <f t="shared" si="5"/>
        <v>0</v>
      </c>
    </row>
    <row r="93" spans="1:9" ht="38.25" x14ac:dyDescent="0.3">
      <c r="A93" s="1142" t="s">
        <v>2308</v>
      </c>
      <c r="B93" s="323" t="s">
        <v>2309</v>
      </c>
      <c r="C93" s="1150">
        <v>14574.12</v>
      </c>
      <c r="D93" s="1150"/>
      <c r="E93" s="450">
        <f t="shared" si="3"/>
        <v>14574.12</v>
      </c>
      <c r="F93" s="1150"/>
      <c r="G93" s="1150"/>
      <c r="H93" s="450">
        <f t="shared" si="4"/>
        <v>14574.12</v>
      </c>
      <c r="I93" s="523">
        <f t="shared" si="5"/>
        <v>0</v>
      </c>
    </row>
    <row r="94" spans="1:9" ht="25.5" x14ac:dyDescent="0.3">
      <c r="A94" s="1141" t="s">
        <v>2310</v>
      </c>
      <c r="B94" s="322" t="s">
        <v>2311</v>
      </c>
      <c r="C94" s="1150">
        <v>24131.07</v>
      </c>
      <c r="D94" s="1150">
        <v>15434.17</v>
      </c>
      <c r="E94" s="450">
        <f t="shared" si="3"/>
        <v>39565.24</v>
      </c>
      <c r="F94" s="1150">
        <v>22612.79</v>
      </c>
      <c r="G94" s="1150">
        <v>22612.79</v>
      </c>
      <c r="H94" s="450">
        <f t="shared" si="4"/>
        <v>16952.449999999997</v>
      </c>
      <c r="I94" s="523">
        <f t="shared" si="5"/>
        <v>0.57153172835549593</v>
      </c>
    </row>
    <row r="95" spans="1:9" ht="25.5" x14ac:dyDescent="0.3">
      <c r="A95" s="1142" t="s">
        <v>2312</v>
      </c>
      <c r="B95" s="323" t="s">
        <v>2311</v>
      </c>
      <c r="C95" s="1150">
        <v>24131.07</v>
      </c>
      <c r="D95" s="1150">
        <v>15434.17</v>
      </c>
      <c r="E95" s="450">
        <f t="shared" si="3"/>
        <v>39565.24</v>
      </c>
      <c r="F95" s="1150">
        <v>22612.79</v>
      </c>
      <c r="G95" s="1150">
        <v>22612.79</v>
      </c>
      <c r="H95" s="450">
        <f t="shared" si="4"/>
        <v>16952.449999999997</v>
      </c>
      <c r="I95" s="523">
        <f t="shared" si="5"/>
        <v>0.57153172835549593</v>
      </c>
    </row>
    <row r="96" spans="1:9" ht="20.100000000000001" customHeight="1" x14ac:dyDescent="0.3">
      <c r="A96" s="1144" t="s">
        <v>2313</v>
      </c>
      <c r="B96" s="322" t="s">
        <v>2314</v>
      </c>
      <c r="C96" s="1150">
        <v>5868573.7199999997</v>
      </c>
      <c r="D96" s="1150">
        <v>-468942.38000000088</v>
      </c>
      <c r="E96" s="450">
        <f t="shared" si="3"/>
        <v>5399631.3399999989</v>
      </c>
      <c r="F96" s="1150">
        <v>5399480.6799999997</v>
      </c>
      <c r="G96" s="1150">
        <v>4925672.2299999995</v>
      </c>
      <c r="H96" s="450">
        <f t="shared" si="4"/>
        <v>150.65999999921769</v>
      </c>
      <c r="I96" s="523">
        <f t="shared" si="5"/>
        <v>0.99997209809512677</v>
      </c>
    </row>
    <row r="97" spans="1:9" ht="20.100000000000001" customHeight="1" x14ac:dyDescent="0.3">
      <c r="A97" s="1143" t="s">
        <v>2315</v>
      </c>
      <c r="B97" s="322" t="s">
        <v>2316</v>
      </c>
      <c r="C97" s="1150">
        <v>776681.82000000007</v>
      </c>
      <c r="D97" s="1150">
        <v>-699351.82000000007</v>
      </c>
      <c r="E97" s="450">
        <f t="shared" si="3"/>
        <v>77330</v>
      </c>
      <c r="F97" s="1150">
        <v>77330</v>
      </c>
      <c r="G97" s="1150">
        <v>77330</v>
      </c>
      <c r="H97" s="450">
        <f t="shared" si="4"/>
        <v>0</v>
      </c>
      <c r="I97" s="523">
        <f t="shared" si="5"/>
        <v>1</v>
      </c>
    </row>
    <row r="98" spans="1:9" ht="20.100000000000001" customHeight="1" x14ac:dyDescent="0.3">
      <c r="A98" s="1141" t="s">
        <v>2317</v>
      </c>
      <c r="B98" s="322" t="s">
        <v>2318</v>
      </c>
      <c r="C98" s="1150">
        <v>85033.19</v>
      </c>
      <c r="D98" s="1150">
        <v>-84263.19</v>
      </c>
      <c r="E98" s="450">
        <f t="shared" si="3"/>
        <v>770</v>
      </c>
      <c r="F98" s="1150">
        <v>770</v>
      </c>
      <c r="G98" s="1150">
        <v>770</v>
      </c>
      <c r="H98" s="450">
        <f t="shared" si="4"/>
        <v>0</v>
      </c>
      <c r="I98" s="523">
        <f t="shared" si="5"/>
        <v>1</v>
      </c>
    </row>
    <row r="99" spans="1:9" ht="20.100000000000001" customHeight="1" x14ac:dyDescent="0.3">
      <c r="A99" s="1142" t="s">
        <v>2319</v>
      </c>
      <c r="B99" s="323" t="s">
        <v>2318</v>
      </c>
      <c r="C99" s="1150">
        <v>85033.19</v>
      </c>
      <c r="D99" s="1150">
        <v>-84263.19</v>
      </c>
      <c r="E99" s="450">
        <f t="shared" si="3"/>
        <v>770</v>
      </c>
      <c r="F99" s="1150">
        <v>770</v>
      </c>
      <c r="G99" s="1150">
        <v>770</v>
      </c>
      <c r="H99" s="450">
        <f t="shared" si="4"/>
        <v>0</v>
      </c>
      <c r="I99" s="523">
        <f t="shared" si="5"/>
        <v>1</v>
      </c>
    </row>
    <row r="100" spans="1:9" ht="25.5" x14ac:dyDescent="0.3">
      <c r="A100" s="1141" t="s">
        <v>2320</v>
      </c>
      <c r="B100" s="322" t="s">
        <v>2321</v>
      </c>
      <c r="C100" s="1150">
        <v>691648.63</v>
      </c>
      <c r="D100" s="1150">
        <v>-615088.63</v>
      </c>
      <c r="E100" s="450">
        <f t="shared" si="3"/>
        <v>76560</v>
      </c>
      <c r="F100" s="1150">
        <v>76560</v>
      </c>
      <c r="G100" s="1150">
        <v>76560</v>
      </c>
      <c r="H100" s="450">
        <f t="shared" si="4"/>
        <v>0</v>
      </c>
      <c r="I100" s="523">
        <f t="shared" si="5"/>
        <v>1</v>
      </c>
    </row>
    <row r="101" spans="1:9" ht="25.5" x14ac:dyDescent="0.3">
      <c r="A101" s="1142" t="s">
        <v>2322</v>
      </c>
      <c r="B101" s="323" t="s">
        <v>2323</v>
      </c>
      <c r="C101" s="1150">
        <v>691648.63</v>
      </c>
      <c r="D101" s="1150">
        <v>-615088.63</v>
      </c>
      <c r="E101" s="450">
        <f t="shared" si="3"/>
        <v>76560</v>
      </c>
      <c r="F101" s="1150">
        <v>76560</v>
      </c>
      <c r="G101" s="1150">
        <v>76560</v>
      </c>
      <c r="H101" s="450">
        <f t="shared" si="4"/>
        <v>0</v>
      </c>
      <c r="I101" s="523">
        <f t="shared" si="5"/>
        <v>1</v>
      </c>
    </row>
    <row r="102" spans="1:9" ht="20.100000000000001" customHeight="1" x14ac:dyDescent="0.3">
      <c r="A102" s="1143" t="s">
        <v>2324</v>
      </c>
      <c r="B102" s="322" t="s">
        <v>2325</v>
      </c>
      <c r="C102" s="1150">
        <v>295026.06</v>
      </c>
      <c r="D102" s="1150">
        <v>109385.70999999999</v>
      </c>
      <c r="E102" s="450">
        <f t="shared" si="3"/>
        <v>404411.77</v>
      </c>
      <c r="F102" s="1150">
        <v>404411.77</v>
      </c>
      <c r="G102" s="1150">
        <v>378891.77</v>
      </c>
      <c r="H102" s="450">
        <f t="shared" si="4"/>
        <v>0</v>
      </c>
      <c r="I102" s="523">
        <f t="shared" si="5"/>
        <v>1</v>
      </c>
    </row>
    <row r="103" spans="1:9" ht="25.5" x14ac:dyDescent="0.3">
      <c r="A103" s="1141" t="s">
        <v>2326</v>
      </c>
      <c r="B103" s="322" t="s">
        <v>2327</v>
      </c>
      <c r="C103" s="1150">
        <v>79523.3</v>
      </c>
      <c r="D103" s="1150">
        <v>-20618.86</v>
      </c>
      <c r="E103" s="450">
        <f t="shared" si="3"/>
        <v>58904.44</v>
      </c>
      <c r="F103" s="1150">
        <v>58904.44</v>
      </c>
      <c r="G103" s="1150">
        <v>58904.44</v>
      </c>
      <c r="H103" s="450">
        <f t="shared" si="4"/>
        <v>0</v>
      </c>
      <c r="I103" s="523">
        <f t="shared" si="5"/>
        <v>1</v>
      </c>
    </row>
    <row r="104" spans="1:9" ht="20.100000000000001" customHeight="1" x14ac:dyDescent="0.3">
      <c r="A104" s="1142">
        <v>32301</v>
      </c>
      <c r="B104" s="323" t="s">
        <v>2328</v>
      </c>
      <c r="C104" s="1150"/>
      <c r="D104" s="1150">
        <v>21518</v>
      </c>
      <c r="E104" s="450">
        <f t="shared" si="3"/>
        <v>21518</v>
      </c>
      <c r="F104" s="1150">
        <v>21518</v>
      </c>
      <c r="G104" s="1150">
        <v>21518</v>
      </c>
      <c r="H104" s="450">
        <f t="shared" si="4"/>
        <v>0</v>
      </c>
      <c r="I104" s="523">
        <f t="shared" si="5"/>
        <v>1</v>
      </c>
    </row>
    <row r="105" spans="1:9" ht="25.5" x14ac:dyDescent="0.3">
      <c r="A105" s="1142" t="s">
        <v>2329</v>
      </c>
      <c r="B105" s="323" t="s">
        <v>2330</v>
      </c>
      <c r="C105" s="1150">
        <v>79523.3</v>
      </c>
      <c r="D105" s="1150">
        <v>-42136.86</v>
      </c>
      <c r="E105" s="450">
        <f t="shared" si="3"/>
        <v>37386.44</v>
      </c>
      <c r="F105" s="1150">
        <v>37386.44</v>
      </c>
      <c r="G105" s="1150">
        <v>37386.44</v>
      </c>
      <c r="H105" s="450">
        <f t="shared" si="4"/>
        <v>0</v>
      </c>
      <c r="I105" s="523">
        <f t="shared" si="5"/>
        <v>1</v>
      </c>
    </row>
    <row r="106" spans="1:9" ht="20.100000000000001" customHeight="1" x14ac:dyDescent="0.3">
      <c r="A106" s="1141" t="s">
        <v>2331</v>
      </c>
      <c r="B106" s="322" t="s">
        <v>2332</v>
      </c>
      <c r="C106" s="1150">
        <v>18405.46</v>
      </c>
      <c r="D106" s="1150">
        <v>-16605.45</v>
      </c>
      <c r="E106" s="450">
        <f t="shared" si="3"/>
        <v>1800.0099999999984</v>
      </c>
      <c r="F106" s="1150">
        <v>1800.01</v>
      </c>
      <c r="G106" s="1150">
        <v>1800.01</v>
      </c>
      <c r="H106" s="450">
        <f t="shared" si="4"/>
        <v>0</v>
      </c>
      <c r="I106" s="523">
        <f t="shared" si="5"/>
        <v>1.0000000000000009</v>
      </c>
    </row>
    <row r="107" spans="1:9" ht="20.100000000000001" customHeight="1" x14ac:dyDescent="0.3">
      <c r="A107" s="1142" t="s">
        <v>2333</v>
      </c>
      <c r="B107" s="323" t="s">
        <v>2332</v>
      </c>
      <c r="C107" s="1150">
        <v>18405.46</v>
      </c>
      <c r="D107" s="1150">
        <v>-16605.45</v>
      </c>
      <c r="E107" s="450">
        <f t="shared" si="3"/>
        <v>1800.0099999999984</v>
      </c>
      <c r="F107" s="1150">
        <v>1800.01</v>
      </c>
      <c r="G107" s="1150">
        <v>1800.01</v>
      </c>
      <c r="H107" s="450">
        <f t="shared" si="4"/>
        <v>0</v>
      </c>
      <c r="I107" s="523">
        <f t="shared" si="5"/>
        <v>1.0000000000000009</v>
      </c>
    </row>
    <row r="108" spans="1:9" ht="20.100000000000001" customHeight="1" x14ac:dyDescent="0.3">
      <c r="A108" s="1141" t="s">
        <v>2334</v>
      </c>
      <c r="B108" s="322" t="s">
        <v>2335</v>
      </c>
      <c r="C108" s="1150">
        <v>197097.3</v>
      </c>
      <c r="D108" s="1150">
        <v>146610.01999999999</v>
      </c>
      <c r="E108" s="450">
        <f t="shared" si="3"/>
        <v>343707.31999999995</v>
      </c>
      <c r="F108" s="1150">
        <v>343707.32</v>
      </c>
      <c r="G108" s="1150">
        <v>318187.32</v>
      </c>
      <c r="H108" s="450">
        <f t="shared" si="4"/>
        <v>0</v>
      </c>
      <c r="I108" s="523">
        <f t="shared" si="5"/>
        <v>1.0000000000000002</v>
      </c>
    </row>
    <row r="109" spans="1:9" ht="20.100000000000001" customHeight="1" x14ac:dyDescent="0.3">
      <c r="A109" s="1142" t="s">
        <v>2336</v>
      </c>
      <c r="B109" s="323" t="s">
        <v>2337</v>
      </c>
      <c r="C109" s="1150">
        <v>197097.3</v>
      </c>
      <c r="D109" s="1150">
        <v>146610.01999999999</v>
      </c>
      <c r="E109" s="450">
        <f t="shared" si="3"/>
        <v>343707.31999999995</v>
      </c>
      <c r="F109" s="1150">
        <v>343707.32</v>
      </c>
      <c r="G109" s="1150">
        <v>318187.32</v>
      </c>
      <c r="H109" s="450">
        <f t="shared" si="4"/>
        <v>0</v>
      </c>
      <c r="I109" s="523">
        <f t="shared" si="5"/>
        <v>1.0000000000000002</v>
      </c>
    </row>
    <row r="110" spans="1:9" ht="25.5" x14ac:dyDescent="0.3">
      <c r="A110" s="1143" t="s">
        <v>2338</v>
      </c>
      <c r="B110" s="322" t="s">
        <v>2339</v>
      </c>
      <c r="C110" s="1150">
        <v>2215056.17</v>
      </c>
      <c r="D110" s="1150">
        <v>-1042981.2000000003</v>
      </c>
      <c r="E110" s="450">
        <f t="shared" si="3"/>
        <v>1172074.9699999997</v>
      </c>
      <c r="F110" s="1150">
        <v>1172074.31</v>
      </c>
      <c r="G110" s="1150">
        <v>1172074.31</v>
      </c>
      <c r="H110" s="450">
        <f t="shared" si="4"/>
        <v>0.65999999968335032</v>
      </c>
      <c r="I110" s="523">
        <f t="shared" si="5"/>
        <v>0.99999943689608894</v>
      </c>
    </row>
    <row r="111" spans="1:9" ht="25.5" x14ac:dyDescent="0.3">
      <c r="A111" s="1141" t="s">
        <v>2340</v>
      </c>
      <c r="B111" s="322" t="s">
        <v>2341</v>
      </c>
      <c r="C111" s="1150">
        <v>249673.97999999998</v>
      </c>
      <c r="D111" s="1150">
        <v>34027.220000000008</v>
      </c>
      <c r="E111" s="450">
        <f t="shared" si="3"/>
        <v>283701.2</v>
      </c>
      <c r="F111" s="1150">
        <v>283701.2</v>
      </c>
      <c r="G111" s="1150">
        <v>283701.2</v>
      </c>
      <c r="H111" s="450">
        <f t="shared" si="4"/>
        <v>0</v>
      </c>
      <c r="I111" s="523">
        <f t="shared" si="5"/>
        <v>1</v>
      </c>
    </row>
    <row r="112" spans="1:9" ht="25.5" x14ac:dyDescent="0.3">
      <c r="A112" s="1142" t="s">
        <v>2342</v>
      </c>
      <c r="B112" s="323" t="s">
        <v>2343</v>
      </c>
      <c r="C112" s="1150">
        <v>198096.71</v>
      </c>
      <c r="D112" s="1150">
        <v>85604.49</v>
      </c>
      <c r="E112" s="450">
        <f t="shared" si="3"/>
        <v>283701.2</v>
      </c>
      <c r="F112" s="1150">
        <v>283701.2</v>
      </c>
      <c r="G112" s="1150">
        <v>283701.2</v>
      </c>
      <c r="H112" s="450">
        <f t="shared" si="4"/>
        <v>0</v>
      </c>
      <c r="I112" s="523">
        <f t="shared" si="5"/>
        <v>1</v>
      </c>
    </row>
    <row r="113" spans="1:9" ht="25.5" x14ac:dyDescent="0.3">
      <c r="A113" s="1142">
        <v>33102</v>
      </c>
      <c r="B113" s="323" t="s">
        <v>2344</v>
      </c>
      <c r="C113" s="1150">
        <v>51577.27</v>
      </c>
      <c r="D113" s="1150">
        <v>-51577.27</v>
      </c>
      <c r="E113" s="450">
        <f t="shared" si="3"/>
        <v>0</v>
      </c>
      <c r="F113" s="1150"/>
      <c r="G113" s="1150"/>
      <c r="H113" s="450">
        <f t="shared" si="4"/>
        <v>0</v>
      </c>
      <c r="I113" s="523" t="str">
        <f t="shared" si="5"/>
        <v/>
      </c>
    </row>
    <row r="114" spans="1:9" ht="25.5" x14ac:dyDescent="0.3">
      <c r="A114" s="1141">
        <v>33200</v>
      </c>
      <c r="B114" s="322" t="s">
        <v>2345</v>
      </c>
      <c r="C114" s="1150">
        <v>692917.17</v>
      </c>
      <c r="D114" s="1150">
        <v>-692917.17</v>
      </c>
      <c r="E114" s="450">
        <f t="shared" si="3"/>
        <v>0</v>
      </c>
      <c r="F114" s="1150">
        <v>0</v>
      </c>
      <c r="G114" s="1150">
        <v>0</v>
      </c>
      <c r="H114" s="450">
        <f t="shared" si="4"/>
        <v>0</v>
      </c>
      <c r="I114" s="523" t="str">
        <f t="shared" si="5"/>
        <v/>
      </c>
    </row>
    <row r="115" spans="1:9" ht="25.5" x14ac:dyDescent="0.3">
      <c r="A115" s="1142">
        <v>33201</v>
      </c>
      <c r="B115" s="323" t="s">
        <v>2346</v>
      </c>
      <c r="C115" s="1150">
        <v>692917.17</v>
      </c>
      <c r="D115" s="1150">
        <v>-692917.17</v>
      </c>
      <c r="E115" s="450">
        <f t="shared" si="3"/>
        <v>0</v>
      </c>
      <c r="F115" s="1150"/>
      <c r="G115" s="1150"/>
      <c r="H115" s="450">
        <f t="shared" si="4"/>
        <v>0</v>
      </c>
      <c r="I115" s="523" t="str">
        <f t="shared" si="5"/>
        <v/>
      </c>
    </row>
    <row r="116" spans="1:9" ht="25.5" x14ac:dyDescent="0.3">
      <c r="A116" s="1141" t="s">
        <v>2347</v>
      </c>
      <c r="B116" s="322" t="s">
        <v>2348</v>
      </c>
      <c r="C116" s="1150">
        <v>37130.29</v>
      </c>
      <c r="D116" s="1150">
        <v>-37130.29</v>
      </c>
      <c r="E116" s="450">
        <f t="shared" si="3"/>
        <v>0</v>
      </c>
      <c r="F116" s="1150"/>
      <c r="G116" s="1150"/>
      <c r="H116" s="450">
        <f t="shared" si="4"/>
        <v>0</v>
      </c>
      <c r="I116" s="523" t="str">
        <f t="shared" si="5"/>
        <v/>
      </c>
    </row>
    <row r="117" spans="1:9" ht="20.100000000000001" customHeight="1" x14ac:dyDescent="0.3">
      <c r="A117" s="1142" t="s">
        <v>2349</v>
      </c>
      <c r="B117" s="323" t="s">
        <v>2350</v>
      </c>
      <c r="C117" s="1150">
        <v>21418.2</v>
      </c>
      <c r="D117" s="1150">
        <v>-21418.2</v>
      </c>
      <c r="E117" s="450">
        <f t="shared" si="3"/>
        <v>0</v>
      </c>
      <c r="F117" s="1150"/>
      <c r="G117" s="1150"/>
      <c r="H117" s="450">
        <f t="shared" si="4"/>
        <v>0</v>
      </c>
      <c r="I117" s="523" t="str">
        <f t="shared" si="5"/>
        <v/>
      </c>
    </row>
    <row r="118" spans="1:9" ht="20.100000000000001" customHeight="1" x14ac:dyDescent="0.3">
      <c r="A118" s="1142">
        <v>33302</v>
      </c>
      <c r="B118" s="323" t="s">
        <v>2351</v>
      </c>
      <c r="C118" s="1150">
        <v>15712.09</v>
      </c>
      <c r="D118" s="1150">
        <v>-15712.09</v>
      </c>
      <c r="E118" s="450">
        <f t="shared" si="3"/>
        <v>0</v>
      </c>
      <c r="F118" s="1150"/>
      <c r="G118" s="1150"/>
      <c r="H118" s="450">
        <f t="shared" si="4"/>
        <v>0</v>
      </c>
      <c r="I118" s="523" t="str">
        <f t="shared" si="5"/>
        <v/>
      </c>
    </row>
    <row r="119" spans="1:9" ht="20.100000000000001" customHeight="1" x14ac:dyDescent="0.3">
      <c r="A119" s="1141" t="s">
        <v>2352</v>
      </c>
      <c r="B119" s="322" t="s">
        <v>2353</v>
      </c>
      <c r="C119" s="1150">
        <v>231910.58</v>
      </c>
      <c r="D119" s="1150">
        <v>-44645.67</v>
      </c>
      <c r="E119" s="450">
        <f t="shared" si="3"/>
        <v>187264.90999999997</v>
      </c>
      <c r="F119" s="1150">
        <v>187264.25</v>
      </c>
      <c r="G119" s="1150">
        <v>187264.25</v>
      </c>
      <c r="H119" s="450">
        <f t="shared" si="4"/>
        <v>0.65999999997438863</v>
      </c>
      <c r="I119" s="523">
        <f t="shared" si="5"/>
        <v>0.99999647558103666</v>
      </c>
    </row>
    <row r="120" spans="1:9" ht="20.100000000000001" customHeight="1" x14ac:dyDescent="0.3">
      <c r="A120" s="1142" t="s">
        <v>2354</v>
      </c>
      <c r="B120" s="323" t="s">
        <v>2353</v>
      </c>
      <c r="C120" s="1150">
        <v>231910.58</v>
      </c>
      <c r="D120" s="1150">
        <v>-44645.67</v>
      </c>
      <c r="E120" s="450">
        <f t="shared" si="3"/>
        <v>187264.90999999997</v>
      </c>
      <c r="F120" s="1150">
        <v>187264.25</v>
      </c>
      <c r="G120" s="1150">
        <v>187264.25</v>
      </c>
      <c r="H120" s="450">
        <f t="shared" si="4"/>
        <v>0.65999999997438863</v>
      </c>
      <c r="I120" s="523">
        <f t="shared" si="5"/>
        <v>0.99999647558103666</v>
      </c>
    </row>
    <row r="121" spans="1:9" ht="25.5" x14ac:dyDescent="0.3">
      <c r="A121" s="1141">
        <v>33500</v>
      </c>
      <c r="B121" s="322" t="s">
        <v>2355</v>
      </c>
      <c r="C121" s="1150">
        <v>117587.28</v>
      </c>
      <c r="D121" s="1150">
        <v>-117587.28</v>
      </c>
      <c r="E121" s="450">
        <f t="shared" si="3"/>
        <v>0</v>
      </c>
      <c r="F121" s="1150">
        <v>0</v>
      </c>
      <c r="G121" s="1150">
        <v>0</v>
      </c>
      <c r="H121" s="450">
        <f t="shared" si="4"/>
        <v>0</v>
      </c>
      <c r="I121" s="523" t="str">
        <f t="shared" si="5"/>
        <v/>
      </c>
    </row>
    <row r="122" spans="1:9" ht="20.100000000000001" customHeight="1" x14ac:dyDescent="0.3">
      <c r="A122" s="1142">
        <v>33501</v>
      </c>
      <c r="B122" s="323" t="s">
        <v>2356</v>
      </c>
      <c r="C122" s="1150">
        <v>117587.28</v>
      </c>
      <c r="D122" s="1150">
        <v>-117587.28</v>
      </c>
      <c r="E122" s="450">
        <f t="shared" si="3"/>
        <v>0</v>
      </c>
      <c r="F122" s="1150"/>
      <c r="G122" s="1150"/>
      <c r="H122" s="450">
        <f t="shared" si="4"/>
        <v>0</v>
      </c>
      <c r="I122" s="523" t="str">
        <f t="shared" si="5"/>
        <v/>
      </c>
    </row>
    <row r="123" spans="1:9" ht="25.5" x14ac:dyDescent="0.3">
      <c r="A123" s="1141">
        <v>33600</v>
      </c>
      <c r="B123" s="322" t="s">
        <v>2357</v>
      </c>
      <c r="C123" s="1150">
        <v>187401.14</v>
      </c>
      <c r="D123" s="1150">
        <v>-184504.04</v>
      </c>
      <c r="E123" s="450">
        <f t="shared" si="3"/>
        <v>2897.1000000000058</v>
      </c>
      <c r="F123" s="1150">
        <v>2897.1</v>
      </c>
      <c r="G123" s="1150">
        <v>2897.1</v>
      </c>
      <c r="H123" s="450">
        <f t="shared" si="4"/>
        <v>5.9117155615240335E-12</v>
      </c>
      <c r="I123" s="523">
        <f t="shared" si="5"/>
        <v>0.999999999999998</v>
      </c>
    </row>
    <row r="124" spans="1:9" ht="20.100000000000001" customHeight="1" x14ac:dyDescent="0.3">
      <c r="A124" s="1142">
        <v>33603</v>
      </c>
      <c r="B124" s="323" t="s">
        <v>2358</v>
      </c>
      <c r="C124" s="1150">
        <v>187401.14</v>
      </c>
      <c r="D124" s="1150">
        <v>-184504.04</v>
      </c>
      <c r="E124" s="450">
        <f t="shared" si="3"/>
        <v>2897.1000000000058</v>
      </c>
      <c r="F124" s="1150">
        <v>2897.1</v>
      </c>
      <c r="G124" s="1150">
        <v>2897.1</v>
      </c>
      <c r="H124" s="450">
        <f t="shared" si="4"/>
        <v>5.9117155615240335E-12</v>
      </c>
      <c r="I124" s="523">
        <f t="shared" si="5"/>
        <v>0.999999999999998</v>
      </c>
    </row>
    <row r="125" spans="1:9" ht="20.100000000000001" customHeight="1" x14ac:dyDescent="0.3">
      <c r="A125" s="1141" t="s">
        <v>2359</v>
      </c>
      <c r="B125" s="322" t="s">
        <v>2360</v>
      </c>
      <c r="C125" s="1150">
        <v>509445.81</v>
      </c>
      <c r="D125" s="1150">
        <v>188765.95</v>
      </c>
      <c r="E125" s="450">
        <f t="shared" si="3"/>
        <v>698211.76</v>
      </c>
      <c r="F125" s="1150">
        <v>698211.76</v>
      </c>
      <c r="G125" s="1150">
        <v>698211.76</v>
      </c>
      <c r="H125" s="450">
        <f t="shared" si="4"/>
        <v>0</v>
      </c>
      <c r="I125" s="523">
        <f t="shared" si="5"/>
        <v>1</v>
      </c>
    </row>
    <row r="126" spans="1:9" ht="20.100000000000001" customHeight="1" x14ac:dyDescent="0.3">
      <c r="A126" s="1142" t="s">
        <v>2361</v>
      </c>
      <c r="B126" s="323" t="s">
        <v>2360</v>
      </c>
      <c r="C126" s="1150">
        <v>509445.81</v>
      </c>
      <c r="D126" s="1150">
        <v>188765.95</v>
      </c>
      <c r="E126" s="450">
        <f t="shared" si="3"/>
        <v>698211.76</v>
      </c>
      <c r="F126" s="1150">
        <v>698211.76</v>
      </c>
      <c r="G126" s="1150">
        <v>698211.76</v>
      </c>
      <c r="H126" s="450">
        <f t="shared" si="4"/>
        <v>0</v>
      </c>
      <c r="I126" s="523">
        <f t="shared" si="5"/>
        <v>1</v>
      </c>
    </row>
    <row r="127" spans="1:9" ht="25.5" x14ac:dyDescent="0.3">
      <c r="A127" s="1141" t="s">
        <v>2362</v>
      </c>
      <c r="B127" s="322" t="s">
        <v>2363</v>
      </c>
      <c r="C127" s="1150">
        <v>188989.92</v>
      </c>
      <c r="D127" s="1150">
        <v>-188989.92</v>
      </c>
      <c r="E127" s="450">
        <f t="shared" si="3"/>
        <v>0</v>
      </c>
      <c r="F127" s="1150">
        <v>0</v>
      </c>
      <c r="G127" s="1150">
        <v>0</v>
      </c>
      <c r="H127" s="450">
        <f t="shared" si="4"/>
        <v>0</v>
      </c>
      <c r="I127" s="523" t="str">
        <f t="shared" si="5"/>
        <v/>
      </c>
    </row>
    <row r="128" spans="1:9" ht="25.5" x14ac:dyDescent="0.3">
      <c r="A128" s="1142" t="s">
        <v>2364</v>
      </c>
      <c r="B128" s="323" t="s">
        <v>2363</v>
      </c>
      <c r="C128" s="1150">
        <v>188989.92</v>
      </c>
      <c r="D128" s="1150">
        <v>-188989.92</v>
      </c>
      <c r="E128" s="450">
        <f t="shared" si="3"/>
        <v>0</v>
      </c>
      <c r="F128" s="1150">
        <v>0</v>
      </c>
      <c r="G128" s="1150">
        <v>0</v>
      </c>
      <c r="H128" s="450">
        <f t="shared" si="4"/>
        <v>0</v>
      </c>
      <c r="I128" s="523" t="str">
        <f t="shared" si="5"/>
        <v/>
      </c>
    </row>
    <row r="129" spans="1:9" ht="25.5" x14ac:dyDescent="0.3">
      <c r="A129" s="1143" t="s">
        <v>2365</v>
      </c>
      <c r="B129" s="322" t="s">
        <v>2366</v>
      </c>
      <c r="C129" s="1150">
        <v>208622.53000000003</v>
      </c>
      <c r="D129" s="1150">
        <v>63854.42</v>
      </c>
      <c r="E129" s="450">
        <f t="shared" si="3"/>
        <v>272476.95</v>
      </c>
      <c r="F129" s="1150">
        <v>272476.95</v>
      </c>
      <c r="G129" s="1150">
        <v>272476.95</v>
      </c>
      <c r="H129" s="450">
        <f t="shared" si="4"/>
        <v>0</v>
      </c>
      <c r="I129" s="523">
        <f t="shared" si="5"/>
        <v>1</v>
      </c>
    </row>
    <row r="130" spans="1:9" ht="20.100000000000001" customHeight="1" x14ac:dyDescent="0.3">
      <c r="A130" s="1141" t="s">
        <v>2367</v>
      </c>
      <c r="B130" s="322" t="s">
        <v>2368</v>
      </c>
      <c r="C130" s="1150">
        <v>12652.42</v>
      </c>
      <c r="D130" s="1150">
        <v>-5351.38</v>
      </c>
      <c r="E130" s="450">
        <f t="shared" si="3"/>
        <v>7301.04</v>
      </c>
      <c r="F130" s="1150">
        <v>7301.04</v>
      </c>
      <c r="G130" s="1150">
        <v>7301.04</v>
      </c>
      <c r="H130" s="450">
        <f t="shared" si="4"/>
        <v>0</v>
      </c>
      <c r="I130" s="523">
        <f t="shared" si="5"/>
        <v>1</v>
      </c>
    </row>
    <row r="131" spans="1:9" ht="20.100000000000001" customHeight="1" x14ac:dyDescent="0.3">
      <c r="A131" s="1142" t="s">
        <v>2369</v>
      </c>
      <c r="B131" s="323" t="s">
        <v>2368</v>
      </c>
      <c r="C131" s="1150">
        <v>12652.42</v>
      </c>
      <c r="D131" s="1150">
        <v>-5351.38</v>
      </c>
      <c r="E131" s="450">
        <f t="shared" si="3"/>
        <v>7301.04</v>
      </c>
      <c r="F131" s="1150">
        <v>7301.04</v>
      </c>
      <c r="G131" s="1150">
        <v>7301.04</v>
      </c>
      <c r="H131" s="450">
        <f t="shared" si="4"/>
        <v>0</v>
      </c>
      <c r="I131" s="523">
        <f t="shared" si="5"/>
        <v>1</v>
      </c>
    </row>
    <row r="132" spans="1:9" ht="25.5" x14ac:dyDescent="0.3">
      <c r="A132" s="1141">
        <v>34400</v>
      </c>
      <c r="B132" s="322" t="s">
        <v>2370</v>
      </c>
      <c r="C132" s="1150">
        <v>103069.96</v>
      </c>
      <c r="D132" s="1150">
        <v>108801.3</v>
      </c>
      <c r="E132" s="450">
        <f t="shared" si="3"/>
        <v>211871.26</v>
      </c>
      <c r="F132" s="1150">
        <v>211871.26</v>
      </c>
      <c r="G132" s="1150">
        <v>211871.26</v>
      </c>
      <c r="H132" s="450">
        <f t="shared" si="4"/>
        <v>0</v>
      </c>
      <c r="I132" s="523">
        <f t="shared" si="5"/>
        <v>1</v>
      </c>
    </row>
    <row r="133" spans="1:9" ht="25.5" x14ac:dyDescent="0.3">
      <c r="A133" s="1142">
        <v>34401</v>
      </c>
      <c r="B133" s="323" t="s">
        <v>2370</v>
      </c>
      <c r="C133" s="1150">
        <v>103069.96</v>
      </c>
      <c r="D133" s="1150">
        <v>108801.3</v>
      </c>
      <c r="E133" s="450">
        <f t="shared" si="3"/>
        <v>211871.26</v>
      </c>
      <c r="F133" s="1150">
        <v>211871.26</v>
      </c>
      <c r="G133" s="1150">
        <v>211871.26</v>
      </c>
      <c r="H133" s="450">
        <f t="shared" si="4"/>
        <v>0</v>
      </c>
      <c r="I133" s="523">
        <f t="shared" si="5"/>
        <v>1</v>
      </c>
    </row>
    <row r="134" spans="1:9" ht="20.100000000000001" customHeight="1" x14ac:dyDescent="0.3">
      <c r="A134" s="1141">
        <v>34500</v>
      </c>
      <c r="B134" s="322" t="s">
        <v>2371</v>
      </c>
      <c r="C134" s="1150">
        <v>9605.69</v>
      </c>
      <c r="D134" s="1150">
        <v>-9605.69</v>
      </c>
      <c r="E134" s="450">
        <f t="shared" si="3"/>
        <v>0</v>
      </c>
      <c r="F134" s="1150">
        <v>0</v>
      </c>
      <c r="G134" s="1150">
        <v>0</v>
      </c>
      <c r="H134" s="450">
        <f t="shared" si="4"/>
        <v>0</v>
      </c>
      <c r="I134" s="523" t="str">
        <f t="shared" si="5"/>
        <v/>
      </c>
    </row>
    <row r="135" spans="1:9" ht="20.100000000000001" customHeight="1" x14ac:dyDescent="0.3">
      <c r="A135" s="1142">
        <v>34501</v>
      </c>
      <c r="B135" s="323" t="s">
        <v>2372</v>
      </c>
      <c r="C135" s="1150">
        <v>9605.69</v>
      </c>
      <c r="D135" s="1150">
        <v>-9605.69</v>
      </c>
      <c r="E135" s="450">
        <f t="shared" si="3"/>
        <v>0</v>
      </c>
      <c r="F135" s="1150"/>
      <c r="G135" s="1150"/>
      <c r="H135" s="450">
        <f t="shared" si="4"/>
        <v>0</v>
      </c>
      <c r="I135" s="523" t="str">
        <f t="shared" si="5"/>
        <v/>
      </c>
    </row>
    <row r="136" spans="1:9" ht="20.100000000000001" customHeight="1" x14ac:dyDescent="0.3">
      <c r="A136" s="1141" t="s">
        <v>2373</v>
      </c>
      <c r="B136" s="322" t="s">
        <v>2374</v>
      </c>
      <c r="C136" s="1150">
        <v>83294.460000000006</v>
      </c>
      <c r="D136" s="1150">
        <v>-29989.81</v>
      </c>
      <c r="E136" s="450">
        <f t="shared" si="3"/>
        <v>53304.650000000009</v>
      </c>
      <c r="F136" s="1150">
        <v>53304.65</v>
      </c>
      <c r="G136" s="1150">
        <v>53304.65</v>
      </c>
      <c r="H136" s="450">
        <f t="shared" si="4"/>
        <v>0</v>
      </c>
      <c r="I136" s="523">
        <f t="shared" si="5"/>
        <v>0.99999999999999989</v>
      </c>
    </row>
    <row r="137" spans="1:9" ht="20.100000000000001" customHeight="1" x14ac:dyDescent="0.3">
      <c r="A137" s="1142" t="s">
        <v>2375</v>
      </c>
      <c r="B137" s="323" t="s">
        <v>2374</v>
      </c>
      <c r="C137" s="1150">
        <v>83294.460000000006</v>
      </c>
      <c r="D137" s="1150">
        <v>-29989.81</v>
      </c>
      <c r="E137" s="450">
        <f t="shared" si="3"/>
        <v>53304.650000000009</v>
      </c>
      <c r="F137" s="1150">
        <v>53304.65</v>
      </c>
      <c r="G137" s="1150">
        <v>53304.65</v>
      </c>
      <c r="H137" s="450">
        <f t="shared" si="4"/>
        <v>0</v>
      </c>
      <c r="I137" s="523">
        <f t="shared" si="5"/>
        <v>0.99999999999999989</v>
      </c>
    </row>
    <row r="138" spans="1:9" ht="25.5" x14ac:dyDescent="0.3">
      <c r="A138" s="1143" t="s">
        <v>2376</v>
      </c>
      <c r="B138" s="322" t="s">
        <v>2377</v>
      </c>
      <c r="C138" s="1150">
        <v>1071133.55</v>
      </c>
      <c r="D138" s="1150">
        <v>1297781.5099999998</v>
      </c>
      <c r="E138" s="450">
        <f t="shared" ref="E138:E201" si="6">C138+D138</f>
        <v>2368915.0599999996</v>
      </c>
      <c r="F138" s="1150">
        <v>2368915.06</v>
      </c>
      <c r="G138" s="1150">
        <v>2065812.6099999999</v>
      </c>
      <c r="H138" s="450">
        <f t="shared" ref="H138:H201" si="7">E138-F138</f>
        <v>0</v>
      </c>
      <c r="I138" s="523">
        <f t="shared" ref="I138:I201" si="8">IF(E138=0,"",F138/E138)</f>
        <v>1.0000000000000002</v>
      </c>
    </row>
    <row r="139" spans="1:9" ht="25.5" x14ac:dyDescent="0.3">
      <c r="A139" s="1141" t="s">
        <v>2378</v>
      </c>
      <c r="B139" s="322" t="s">
        <v>2379</v>
      </c>
      <c r="C139" s="1150">
        <v>226132.76</v>
      </c>
      <c r="D139" s="1150">
        <v>1135801.8799999999</v>
      </c>
      <c r="E139" s="450">
        <f t="shared" si="6"/>
        <v>1361934.64</v>
      </c>
      <c r="F139" s="1150">
        <v>1361934.64</v>
      </c>
      <c r="G139" s="1150">
        <v>1072532.5</v>
      </c>
      <c r="H139" s="450">
        <f t="shared" si="7"/>
        <v>0</v>
      </c>
      <c r="I139" s="523">
        <f t="shared" si="8"/>
        <v>1</v>
      </c>
    </row>
    <row r="140" spans="1:9" ht="25.5" x14ac:dyDescent="0.3">
      <c r="A140" s="1142" t="s">
        <v>2380</v>
      </c>
      <c r="B140" s="323" t="s">
        <v>2381</v>
      </c>
      <c r="C140" s="1150">
        <v>226132.76</v>
      </c>
      <c r="D140" s="1150">
        <v>1121069.8799999999</v>
      </c>
      <c r="E140" s="450">
        <f t="shared" si="6"/>
        <v>1347202.64</v>
      </c>
      <c r="F140" s="1150">
        <v>1347202.64</v>
      </c>
      <c r="G140" s="1150">
        <v>1057800.5</v>
      </c>
      <c r="H140" s="450">
        <f t="shared" si="7"/>
        <v>0</v>
      </c>
      <c r="I140" s="523">
        <f t="shared" si="8"/>
        <v>1</v>
      </c>
    </row>
    <row r="141" spans="1:9" ht="25.5" x14ac:dyDescent="0.3">
      <c r="A141" s="1142">
        <v>35103</v>
      </c>
      <c r="B141" s="323" t="s">
        <v>2382</v>
      </c>
      <c r="C141" s="1150"/>
      <c r="D141" s="1150">
        <v>14732</v>
      </c>
      <c r="E141" s="450">
        <f t="shared" si="6"/>
        <v>14732</v>
      </c>
      <c r="F141" s="1150">
        <v>14732</v>
      </c>
      <c r="G141" s="1150">
        <v>14732</v>
      </c>
      <c r="H141" s="450">
        <f t="shared" si="7"/>
        <v>0</v>
      </c>
      <c r="I141" s="523">
        <f t="shared" si="8"/>
        <v>1</v>
      </c>
    </row>
    <row r="142" spans="1:9" ht="25.5" x14ac:dyDescent="0.3">
      <c r="A142" s="1141" t="s">
        <v>2383</v>
      </c>
      <c r="B142" s="322" t="s">
        <v>2384</v>
      </c>
      <c r="C142" s="1150">
        <v>61436.99</v>
      </c>
      <c r="D142" s="1150">
        <v>13847.009999999998</v>
      </c>
      <c r="E142" s="450">
        <f t="shared" si="6"/>
        <v>75284</v>
      </c>
      <c r="F142" s="1150">
        <v>75284</v>
      </c>
      <c r="G142" s="1150">
        <v>75284</v>
      </c>
      <c r="H142" s="450">
        <f t="shared" si="7"/>
        <v>0</v>
      </c>
      <c r="I142" s="523">
        <f t="shared" si="8"/>
        <v>1</v>
      </c>
    </row>
    <row r="143" spans="1:9" ht="25.5" x14ac:dyDescent="0.3">
      <c r="A143" s="1142" t="s">
        <v>2385</v>
      </c>
      <c r="B143" s="323" t="s">
        <v>2386</v>
      </c>
      <c r="C143" s="1150">
        <v>26427.54</v>
      </c>
      <c r="D143" s="1150">
        <v>-17089.54</v>
      </c>
      <c r="E143" s="450">
        <f t="shared" si="6"/>
        <v>9338</v>
      </c>
      <c r="F143" s="1150">
        <v>9338</v>
      </c>
      <c r="G143" s="1150">
        <v>9338</v>
      </c>
      <c r="H143" s="450">
        <f t="shared" si="7"/>
        <v>0</v>
      </c>
      <c r="I143" s="523">
        <f t="shared" si="8"/>
        <v>1</v>
      </c>
    </row>
    <row r="144" spans="1:9" ht="38.25" x14ac:dyDescent="0.3">
      <c r="A144" s="1142" t="s">
        <v>2387</v>
      </c>
      <c r="B144" s="323" t="s">
        <v>2388</v>
      </c>
      <c r="C144" s="1150">
        <v>35009.449999999997</v>
      </c>
      <c r="D144" s="1150">
        <v>30936.55</v>
      </c>
      <c r="E144" s="450">
        <f t="shared" si="6"/>
        <v>65946</v>
      </c>
      <c r="F144" s="1150">
        <v>65946</v>
      </c>
      <c r="G144" s="1150">
        <v>65946</v>
      </c>
      <c r="H144" s="450">
        <f t="shared" si="7"/>
        <v>0</v>
      </c>
      <c r="I144" s="523">
        <f t="shared" si="8"/>
        <v>1</v>
      </c>
    </row>
    <row r="145" spans="1:9" ht="25.5" x14ac:dyDescent="0.3">
      <c r="A145" s="1141" t="s">
        <v>2389</v>
      </c>
      <c r="B145" s="322" t="s">
        <v>2390</v>
      </c>
      <c r="C145" s="1150">
        <v>135412.67000000001</v>
      </c>
      <c r="D145" s="1150">
        <v>-72238.490000000005</v>
      </c>
      <c r="E145" s="450">
        <f t="shared" si="6"/>
        <v>63174.180000000008</v>
      </c>
      <c r="F145" s="1150">
        <v>63174.18</v>
      </c>
      <c r="G145" s="1150">
        <v>63174.18</v>
      </c>
      <c r="H145" s="450">
        <f t="shared" si="7"/>
        <v>0</v>
      </c>
      <c r="I145" s="523">
        <f t="shared" si="8"/>
        <v>0.99999999999999989</v>
      </c>
    </row>
    <row r="146" spans="1:9" ht="20.100000000000001" customHeight="1" x14ac:dyDescent="0.3">
      <c r="A146" s="1142" t="s">
        <v>2391</v>
      </c>
      <c r="B146" s="323" t="s">
        <v>2392</v>
      </c>
      <c r="C146" s="1150">
        <v>118626.02</v>
      </c>
      <c r="D146" s="1150">
        <v>-118626.02</v>
      </c>
      <c r="E146" s="450">
        <f t="shared" si="6"/>
        <v>0</v>
      </c>
      <c r="F146" s="1150">
        <v>0</v>
      </c>
      <c r="G146" s="1150">
        <v>0</v>
      </c>
      <c r="H146" s="450">
        <f t="shared" si="7"/>
        <v>0</v>
      </c>
      <c r="I146" s="523" t="str">
        <f t="shared" si="8"/>
        <v/>
      </c>
    </row>
    <row r="147" spans="1:9" ht="25.5" x14ac:dyDescent="0.3">
      <c r="A147" s="1142" t="s">
        <v>2393</v>
      </c>
      <c r="B147" s="323" t="s">
        <v>2394</v>
      </c>
      <c r="C147" s="1150">
        <v>16786.650000000001</v>
      </c>
      <c r="D147" s="1150">
        <v>46387.53</v>
      </c>
      <c r="E147" s="450">
        <f t="shared" si="6"/>
        <v>63174.18</v>
      </c>
      <c r="F147" s="1150">
        <v>63174.18</v>
      </c>
      <c r="G147" s="1150">
        <v>63174.18</v>
      </c>
      <c r="H147" s="450">
        <f t="shared" si="7"/>
        <v>0</v>
      </c>
      <c r="I147" s="523">
        <f t="shared" si="8"/>
        <v>1</v>
      </c>
    </row>
    <row r="148" spans="1:9" ht="25.5" x14ac:dyDescent="0.3">
      <c r="A148" s="1141" t="s">
        <v>2395</v>
      </c>
      <c r="B148" s="322" t="s">
        <v>2396</v>
      </c>
      <c r="C148" s="1150">
        <v>76051.19</v>
      </c>
      <c r="D148" s="1150">
        <v>-25796.57</v>
      </c>
      <c r="E148" s="450">
        <f t="shared" si="6"/>
        <v>50254.62</v>
      </c>
      <c r="F148" s="1150">
        <v>50254.62</v>
      </c>
      <c r="G148" s="1150">
        <v>50254.62</v>
      </c>
      <c r="H148" s="450">
        <f t="shared" si="7"/>
        <v>0</v>
      </c>
      <c r="I148" s="523">
        <f t="shared" si="8"/>
        <v>1</v>
      </c>
    </row>
    <row r="149" spans="1:9" ht="25.5" x14ac:dyDescent="0.3">
      <c r="A149" s="1142" t="s">
        <v>2397</v>
      </c>
      <c r="B149" s="323" t="s">
        <v>2398</v>
      </c>
      <c r="C149" s="1150">
        <v>76051.19</v>
      </c>
      <c r="D149" s="1150">
        <v>-25796.57</v>
      </c>
      <c r="E149" s="450">
        <f t="shared" si="6"/>
        <v>50254.62</v>
      </c>
      <c r="F149" s="1150">
        <v>50254.62</v>
      </c>
      <c r="G149" s="1150">
        <v>50254.62</v>
      </c>
      <c r="H149" s="450">
        <f t="shared" si="7"/>
        <v>0</v>
      </c>
      <c r="I149" s="523">
        <f t="shared" si="8"/>
        <v>1</v>
      </c>
    </row>
    <row r="150" spans="1:9" ht="25.5" x14ac:dyDescent="0.3">
      <c r="A150" s="1141" t="s">
        <v>2399</v>
      </c>
      <c r="B150" s="322" t="s">
        <v>2400</v>
      </c>
      <c r="C150" s="1150">
        <v>50350.52</v>
      </c>
      <c r="D150" s="1150">
        <v>33379.440000000002</v>
      </c>
      <c r="E150" s="450">
        <f t="shared" si="6"/>
        <v>83729.959999999992</v>
      </c>
      <c r="F150" s="1150">
        <v>83729.960000000006</v>
      </c>
      <c r="G150" s="1150">
        <v>83729.960000000006</v>
      </c>
      <c r="H150" s="450">
        <f t="shared" si="7"/>
        <v>0</v>
      </c>
      <c r="I150" s="523">
        <f t="shared" si="8"/>
        <v>1.0000000000000002</v>
      </c>
    </row>
    <row r="151" spans="1:9" ht="25.5" x14ac:dyDescent="0.3">
      <c r="A151" s="1142" t="s">
        <v>2401</v>
      </c>
      <c r="B151" s="323" t="s">
        <v>2402</v>
      </c>
      <c r="C151" s="1150">
        <v>50350.52</v>
      </c>
      <c r="D151" s="1150">
        <v>33379.440000000002</v>
      </c>
      <c r="E151" s="450">
        <f t="shared" si="6"/>
        <v>83729.959999999992</v>
      </c>
      <c r="F151" s="1150">
        <v>83729.960000000006</v>
      </c>
      <c r="G151" s="1150">
        <v>83729.960000000006</v>
      </c>
      <c r="H151" s="450">
        <f t="shared" si="7"/>
        <v>0</v>
      </c>
      <c r="I151" s="523">
        <f t="shared" si="8"/>
        <v>1.0000000000000002</v>
      </c>
    </row>
    <row r="152" spans="1:9" ht="25.5" x14ac:dyDescent="0.3">
      <c r="A152" s="1141" t="s">
        <v>2403</v>
      </c>
      <c r="B152" s="322" t="s">
        <v>2404</v>
      </c>
      <c r="C152" s="1150">
        <v>521749.42</v>
      </c>
      <c r="D152" s="1150">
        <v>195968.24</v>
      </c>
      <c r="E152" s="450">
        <f t="shared" si="6"/>
        <v>717717.65999999992</v>
      </c>
      <c r="F152" s="1150">
        <v>717717.66</v>
      </c>
      <c r="G152" s="1150">
        <v>704017.35</v>
      </c>
      <c r="H152" s="450">
        <f t="shared" si="7"/>
        <v>0</v>
      </c>
      <c r="I152" s="523">
        <f t="shared" si="8"/>
        <v>1.0000000000000002</v>
      </c>
    </row>
    <row r="153" spans="1:9" ht="20.100000000000001" customHeight="1" x14ac:dyDescent="0.3">
      <c r="A153" s="1142" t="s">
        <v>2405</v>
      </c>
      <c r="B153" s="323" t="s">
        <v>2404</v>
      </c>
      <c r="C153" s="1150">
        <v>521749.42</v>
      </c>
      <c r="D153" s="1150">
        <v>195968.24</v>
      </c>
      <c r="E153" s="450">
        <f t="shared" si="6"/>
        <v>717717.65999999992</v>
      </c>
      <c r="F153" s="1150">
        <v>717717.66</v>
      </c>
      <c r="G153" s="1150">
        <v>704017.35</v>
      </c>
      <c r="H153" s="450">
        <f t="shared" si="7"/>
        <v>0</v>
      </c>
      <c r="I153" s="523">
        <f t="shared" si="8"/>
        <v>1.0000000000000002</v>
      </c>
    </row>
    <row r="154" spans="1:9" ht="20.100000000000001" customHeight="1" x14ac:dyDescent="0.3">
      <c r="A154" s="1141">
        <v>35900</v>
      </c>
      <c r="B154" s="322" t="s">
        <v>2406</v>
      </c>
      <c r="C154" s="1150">
        <v>0</v>
      </c>
      <c r="D154" s="1150">
        <v>16820</v>
      </c>
      <c r="E154" s="450">
        <f t="shared" si="6"/>
        <v>16820</v>
      </c>
      <c r="F154" s="1150">
        <v>16820</v>
      </c>
      <c r="G154" s="1150">
        <v>16820</v>
      </c>
      <c r="H154" s="450">
        <f t="shared" si="7"/>
        <v>0</v>
      </c>
      <c r="I154" s="523">
        <f t="shared" si="8"/>
        <v>1</v>
      </c>
    </row>
    <row r="155" spans="1:9" ht="20.100000000000001" customHeight="1" x14ac:dyDescent="0.3">
      <c r="A155" s="1142">
        <v>35901</v>
      </c>
      <c r="B155" s="323" t="s">
        <v>2406</v>
      </c>
      <c r="C155" s="1150"/>
      <c r="D155" s="1150">
        <v>16820</v>
      </c>
      <c r="E155" s="450">
        <f t="shared" si="6"/>
        <v>16820</v>
      </c>
      <c r="F155" s="1150">
        <v>16820</v>
      </c>
      <c r="G155" s="1150">
        <v>16820</v>
      </c>
      <c r="H155" s="450">
        <f t="shared" si="7"/>
        <v>0</v>
      </c>
      <c r="I155" s="523">
        <f t="shared" si="8"/>
        <v>1</v>
      </c>
    </row>
    <row r="156" spans="1:9" ht="25.5" x14ac:dyDescent="0.3">
      <c r="A156" s="1143" t="s">
        <v>2407</v>
      </c>
      <c r="B156" s="322" t="s">
        <v>2408</v>
      </c>
      <c r="C156" s="1150">
        <v>10000</v>
      </c>
      <c r="D156" s="1150">
        <v>127789.53</v>
      </c>
      <c r="E156" s="450">
        <f t="shared" si="6"/>
        <v>137789.53</v>
      </c>
      <c r="F156" s="1150">
        <v>137789.53</v>
      </c>
      <c r="G156" s="1150">
        <v>51079.53</v>
      </c>
      <c r="H156" s="450">
        <f t="shared" si="7"/>
        <v>0</v>
      </c>
      <c r="I156" s="523">
        <f t="shared" si="8"/>
        <v>1</v>
      </c>
    </row>
    <row r="157" spans="1:9" ht="20.100000000000001" customHeight="1" x14ac:dyDescent="0.3">
      <c r="A157" s="1141">
        <v>36100</v>
      </c>
      <c r="B157" s="322" t="s">
        <v>2409</v>
      </c>
      <c r="C157" s="1150">
        <v>10000</v>
      </c>
      <c r="D157" s="1150">
        <v>127019.53</v>
      </c>
      <c r="E157" s="450">
        <f t="shared" si="6"/>
        <v>137019.53</v>
      </c>
      <c r="F157" s="1150">
        <v>137019.53</v>
      </c>
      <c r="G157" s="1150">
        <v>50309.53</v>
      </c>
      <c r="H157" s="450">
        <f t="shared" si="7"/>
        <v>0</v>
      </c>
      <c r="I157" s="523">
        <f t="shared" si="8"/>
        <v>1</v>
      </c>
    </row>
    <row r="158" spans="1:9" ht="20.100000000000001" customHeight="1" x14ac:dyDescent="0.3">
      <c r="A158" s="1142">
        <v>36101</v>
      </c>
      <c r="B158" s="323" t="s">
        <v>2409</v>
      </c>
      <c r="C158" s="1150">
        <v>10000</v>
      </c>
      <c r="D158" s="1150">
        <v>127019.53</v>
      </c>
      <c r="E158" s="450">
        <f t="shared" si="6"/>
        <v>137019.53</v>
      </c>
      <c r="F158" s="1150">
        <v>137019.53</v>
      </c>
      <c r="G158" s="1150">
        <v>50309.53</v>
      </c>
      <c r="H158" s="450">
        <f t="shared" si="7"/>
        <v>0</v>
      </c>
      <c r="I158" s="523">
        <f t="shared" si="8"/>
        <v>1</v>
      </c>
    </row>
    <row r="159" spans="1:9" ht="20.100000000000001" customHeight="1" x14ac:dyDescent="0.3">
      <c r="A159" s="1141">
        <v>36400</v>
      </c>
      <c r="B159" s="322" t="s">
        <v>2410</v>
      </c>
      <c r="C159" s="1150">
        <v>0</v>
      </c>
      <c r="D159" s="1150">
        <v>770</v>
      </c>
      <c r="E159" s="450">
        <f t="shared" si="6"/>
        <v>770</v>
      </c>
      <c r="F159" s="1150">
        <v>770</v>
      </c>
      <c r="G159" s="1150">
        <v>770</v>
      </c>
      <c r="H159" s="450">
        <f t="shared" si="7"/>
        <v>0</v>
      </c>
      <c r="I159" s="523">
        <f t="shared" si="8"/>
        <v>1</v>
      </c>
    </row>
    <row r="160" spans="1:9" ht="20.100000000000001" customHeight="1" x14ac:dyDescent="0.3">
      <c r="A160" s="1142">
        <v>36401</v>
      </c>
      <c r="B160" s="323" t="s">
        <v>2410</v>
      </c>
      <c r="C160" s="1150"/>
      <c r="D160" s="1150">
        <v>770</v>
      </c>
      <c r="E160" s="450">
        <f t="shared" si="6"/>
        <v>770</v>
      </c>
      <c r="F160" s="1150">
        <v>770</v>
      </c>
      <c r="G160" s="1150">
        <v>770</v>
      </c>
      <c r="H160" s="450">
        <f t="shared" si="7"/>
        <v>0</v>
      </c>
      <c r="I160" s="523">
        <f t="shared" si="8"/>
        <v>1</v>
      </c>
    </row>
    <row r="161" spans="1:9" ht="20.100000000000001" customHeight="1" x14ac:dyDescent="0.3">
      <c r="A161" s="1143" t="s">
        <v>2411</v>
      </c>
      <c r="B161" s="322" t="s">
        <v>2412</v>
      </c>
      <c r="C161" s="1150">
        <v>1039603.97</v>
      </c>
      <c r="D161" s="1150">
        <v>-677452.91000000015</v>
      </c>
      <c r="E161" s="450">
        <f t="shared" si="6"/>
        <v>362151.05999999982</v>
      </c>
      <c r="F161" s="1150">
        <v>362001.06000000006</v>
      </c>
      <c r="G161" s="1150">
        <v>361801.06000000006</v>
      </c>
      <c r="H161" s="450">
        <f t="shared" si="7"/>
        <v>149.99999999976717</v>
      </c>
      <c r="I161" s="523">
        <f t="shared" si="8"/>
        <v>0.99958580819838061</v>
      </c>
    </row>
    <row r="162" spans="1:9" ht="20.100000000000001" customHeight="1" x14ac:dyDescent="0.3">
      <c r="A162" s="1141" t="s">
        <v>2413</v>
      </c>
      <c r="B162" s="322" t="s">
        <v>2414</v>
      </c>
      <c r="C162" s="1150">
        <v>552401.23</v>
      </c>
      <c r="D162" s="1150">
        <v>-389286.23</v>
      </c>
      <c r="E162" s="450">
        <f t="shared" si="6"/>
        <v>163115</v>
      </c>
      <c r="F162" s="1150">
        <v>163115</v>
      </c>
      <c r="G162" s="1150">
        <v>163115</v>
      </c>
      <c r="H162" s="450">
        <f t="shared" si="7"/>
        <v>0</v>
      </c>
      <c r="I162" s="523">
        <f t="shared" si="8"/>
        <v>1</v>
      </c>
    </row>
    <row r="163" spans="1:9" ht="20.100000000000001" customHeight="1" x14ac:dyDescent="0.3">
      <c r="A163" s="1142" t="s">
        <v>2415</v>
      </c>
      <c r="B163" s="323" t="s">
        <v>2414</v>
      </c>
      <c r="C163" s="1150">
        <v>552401.23</v>
      </c>
      <c r="D163" s="1150">
        <v>-389286.23</v>
      </c>
      <c r="E163" s="450">
        <f t="shared" si="6"/>
        <v>163115</v>
      </c>
      <c r="F163" s="1150">
        <v>163115</v>
      </c>
      <c r="G163" s="1150">
        <v>163115</v>
      </c>
      <c r="H163" s="450">
        <f t="shared" si="7"/>
        <v>0</v>
      </c>
      <c r="I163" s="523">
        <f t="shared" si="8"/>
        <v>1</v>
      </c>
    </row>
    <row r="164" spans="1:9" ht="20.100000000000001" customHeight="1" x14ac:dyDescent="0.3">
      <c r="A164" s="1141" t="s">
        <v>2416</v>
      </c>
      <c r="B164" s="322" t="s">
        <v>2417</v>
      </c>
      <c r="C164" s="1150">
        <v>0</v>
      </c>
      <c r="D164" s="1150">
        <v>20193.66</v>
      </c>
      <c r="E164" s="450">
        <f t="shared" si="6"/>
        <v>20193.66</v>
      </c>
      <c r="F164" s="1150">
        <v>20193.66</v>
      </c>
      <c r="G164" s="1150">
        <v>20193.66</v>
      </c>
      <c r="H164" s="450">
        <f t="shared" si="7"/>
        <v>0</v>
      </c>
      <c r="I164" s="523">
        <f t="shared" si="8"/>
        <v>1</v>
      </c>
    </row>
    <row r="165" spans="1:9" ht="20.100000000000001" customHeight="1" x14ac:dyDescent="0.3">
      <c r="A165" s="1142" t="s">
        <v>2418</v>
      </c>
      <c r="B165" s="323" t="s">
        <v>2417</v>
      </c>
      <c r="C165" s="1150"/>
      <c r="D165" s="1150">
        <v>20193.66</v>
      </c>
      <c r="E165" s="450">
        <f t="shared" si="6"/>
        <v>20193.66</v>
      </c>
      <c r="F165" s="1150">
        <v>20193.66</v>
      </c>
      <c r="G165" s="1150">
        <v>20193.66</v>
      </c>
      <c r="H165" s="450">
        <f t="shared" si="7"/>
        <v>0</v>
      </c>
      <c r="I165" s="523">
        <f t="shared" si="8"/>
        <v>1</v>
      </c>
    </row>
    <row r="166" spans="1:9" ht="20.100000000000001" customHeight="1" x14ac:dyDescent="0.3">
      <c r="A166" s="1141" t="s">
        <v>2419</v>
      </c>
      <c r="B166" s="322" t="s">
        <v>2420</v>
      </c>
      <c r="C166" s="1150">
        <v>383216.48</v>
      </c>
      <c r="D166" s="1150">
        <v>-227916.48</v>
      </c>
      <c r="E166" s="450">
        <f t="shared" si="6"/>
        <v>155299.99999999997</v>
      </c>
      <c r="F166" s="1150">
        <v>155150</v>
      </c>
      <c r="G166" s="1150">
        <v>154950</v>
      </c>
      <c r="H166" s="450">
        <f t="shared" si="7"/>
        <v>149.9999999999709</v>
      </c>
      <c r="I166" s="523">
        <f t="shared" si="8"/>
        <v>0.99903412749517084</v>
      </c>
    </row>
    <row r="167" spans="1:9" ht="20.100000000000001" customHeight="1" x14ac:dyDescent="0.3">
      <c r="A167" s="1142" t="s">
        <v>2421</v>
      </c>
      <c r="B167" s="323" t="s">
        <v>2420</v>
      </c>
      <c r="C167" s="1150">
        <v>227191.66</v>
      </c>
      <c r="D167" s="1150">
        <v>-144741.66</v>
      </c>
      <c r="E167" s="450">
        <f t="shared" si="6"/>
        <v>82450</v>
      </c>
      <c r="F167" s="1150">
        <v>82450</v>
      </c>
      <c r="G167" s="1150">
        <v>82450</v>
      </c>
      <c r="H167" s="450">
        <f t="shared" si="7"/>
        <v>0</v>
      </c>
      <c r="I167" s="523">
        <f t="shared" si="8"/>
        <v>1</v>
      </c>
    </row>
    <row r="168" spans="1:9" ht="20.100000000000001" customHeight="1" x14ac:dyDescent="0.3">
      <c r="A168" s="1142" t="s">
        <v>2422</v>
      </c>
      <c r="B168" s="323" t="s">
        <v>2423</v>
      </c>
      <c r="C168" s="1150">
        <v>156024.82</v>
      </c>
      <c r="D168" s="1150">
        <v>-83174.820000000007</v>
      </c>
      <c r="E168" s="450">
        <f t="shared" si="6"/>
        <v>72850</v>
      </c>
      <c r="F168" s="1150">
        <v>72700</v>
      </c>
      <c r="G168" s="1150">
        <v>72500</v>
      </c>
      <c r="H168" s="450">
        <f t="shared" si="7"/>
        <v>150</v>
      </c>
      <c r="I168" s="523">
        <f t="shared" si="8"/>
        <v>0.99794097460535347</v>
      </c>
    </row>
    <row r="169" spans="1:9" ht="20.100000000000001" customHeight="1" x14ac:dyDescent="0.3">
      <c r="A169" s="1141" t="s">
        <v>2424</v>
      </c>
      <c r="B169" s="322" t="s">
        <v>2425</v>
      </c>
      <c r="C169" s="1150">
        <v>100239.97</v>
      </c>
      <c r="D169" s="1150">
        <v>-76697.570000000007</v>
      </c>
      <c r="E169" s="450">
        <f t="shared" si="6"/>
        <v>23542.399999999994</v>
      </c>
      <c r="F169" s="1150">
        <v>23542.400000000001</v>
      </c>
      <c r="G169" s="1150">
        <v>23542.400000000001</v>
      </c>
      <c r="H169" s="450">
        <f t="shared" si="7"/>
        <v>0</v>
      </c>
      <c r="I169" s="523">
        <f t="shared" si="8"/>
        <v>1.0000000000000002</v>
      </c>
    </row>
    <row r="170" spans="1:9" ht="20.100000000000001" customHeight="1" x14ac:dyDescent="0.3">
      <c r="A170" s="1142" t="s">
        <v>2426</v>
      </c>
      <c r="B170" s="323" t="s">
        <v>2425</v>
      </c>
      <c r="C170" s="1150">
        <v>100239.97</v>
      </c>
      <c r="D170" s="1150">
        <v>-76697.570000000007</v>
      </c>
      <c r="E170" s="450">
        <f t="shared" si="6"/>
        <v>23542.399999999994</v>
      </c>
      <c r="F170" s="1150">
        <v>23542.400000000001</v>
      </c>
      <c r="G170" s="1150">
        <v>23542.400000000001</v>
      </c>
      <c r="H170" s="450">
        <f t="shared" si="7"/>
        <v>0</v>
      </c>
      <c r="I170" s="523">
        <f t="shared" si="8"/>
        <v>1.0000000000000002</v>
      </c>
    </row>
    <row r="171" spans="1:9" ht="25.5" x14ac:dyDescent="0.3">
      <c r="A171" s="1141" t="s">
        <v>2427</v>
      </c>
      <c r="B171" s="322" t="s">
        <v>2428</v>
      </c>
      <c r="C171" s="1150">
        <v>3746.29</v>
      </c>
      <c r="D171" s="1150">
        <v>-3746.29</v>
      </c>
      <c r="E171" s="450">
        <f t="shared" si="6"/>
        <v>0</v>
      </c>
      <c r="F171" s="1150">
        <v>0</v>
      </c>
      <c r="G171" s="1150">
        <v>0</v>
      </c>
      <c r="H171" s="450">
        <f t="shared" si="7"/>
        <v>0</v>
      </c>
      <c r="I171" s="523" t="str">
        <f t="shared" si="8"/>
        <v/>
      </c>
    </row>
    <row r="172" spans="1:9" ht="20.100000000000001" customHeight="1" x14ac:dyDescent="0.3">
      <c r="A172" s="1142" t="s">
        <v>2429</v>
      </c>
      <c r="B172" s="323" t="s">
        <v>2428</v>
      </c>
      <c r="C172" s="1150">
        <v>3746.29</v>
      </c>
      <c r="D172" s="1150">
        <v>-3746.29</v>
      </c>
      <c r="E172" s="450">
        <f t="shared" si="6"/>
        <v>0</v>
      </c>
      <c r="F172" s="1150"/>
      <c r="G172" s="1150"/>
      <c r="H172" s="450">
        <f t="shared" si="7"/>
        <v>0</v>
      </c>
      <c r="I172" s="523" t="str">
        <f t="shared" si="8"/>
        <v/>
      </c>
    </row>
    <row r="173" spans="1:9" ht="20.100000000000001" customHeight="1" x14ac:dyDescent="0.3">
      <c r="A173" s="1143" t="s">
        <v>2430</v>
      </c>
      <c r="B173" s="322" t="s">
        <v>2431</v>
      </c>
      <c r="C173" s="1150">
        <v>86785.58</v>
      </c>
      <c r="D173" s="1150">
        <v>71734.42</v>
      </c>
      <c r="E173" s="450">
        <f t="shared" si="6"/>
        <v>158520</v>
      </c>
      <c r="F173" s="1150">
        <v>158520</v>
      </c>
      <c r="G173" s="1150">
        <v>157793</v>
      </c>
      <c r="H173" s="450">
        <f t="shared" si="7"/>
        <v>0</v>
      </c>
      <c r="I173" s="523">
        <f t="shared" si="8"/>
        <v>1</v>
      </c>
    </row>
    <row r="174" spans="1:9" ht="20.100000000000001" customHeight="1" x14ac:dyDescent="0.3">
      <c r="A174" s="1143">
        <v>38200</v>
      </c>
      <c r="B174" s="322" t="s">
        <v>2432</v>
      </c>
      <c r="C174" s="1150"/>
      <c r="D174" s="1150">
        <v>12230</v>
      </c>
      <c r="E174" s="450">
        <f t="shared" si="6"/>
        <v>12230</v>
      </c>
      <c r="F174" s="1150">
        <v>12230</v>
      </c>
      <c r="G174" s="1150">
        <v>12230</v>
      </c>
      <c r="H174" s="450">
        <f t="shared" si="7"/>
        <v>0</v>
      </c>
      <c r="I174" s="523">
        <f t="shared" si="8"/>
        <v>1</v>
      </c>
    </row>
    <row r="175" spans="1:9" ht="20.100000000000001" customHeight="1" x14ac:dyDescent="0.3">
      <c r="A175" s="35">
        <v>38201</v>
      </c>
      <c r="B175" s="323" t="s">
        <v>2432</v>
      </c>
      <c r="C175" s="1150"/>
      <c r="D175" s="1150">
        <v>12230</v>
      </c>
      <c r="E175" s="450">
        <f t="shared" si="6"/>
        <v>12230</v>
      </c>
      <c r="F175" s="1150">
        <v>12230</v>
      </c>
      <c r="G175" s="1150">
        <v>12230</v>
      </c>
      <c r="H175" s="450">
        <f t="shared" si="7"/>
        <v>0</v>
      </c>
      <c r="I175" s="523">
        <f t="shared" si="8"/>
        <v>1</v>
      </c>
    </row>
    <row r="176" spans="1:9" ht="20.100000000000001" customHeight="1" x14ac:dyDescent="0.3">
      <c r="A176" s="1141" t="s">
        <v>2433</v>
      </c>
      <c r="B176" s="322" t="s">
        <v>2434</v>
      </c>
      <c r="C176" s="1150">
        <v>86785.58</v>
      </c>
      <c r="D176" s="1150">
        <v>59504.42</v>
      </c>
      <c r="E176" s="450">
        <f t="shared" si="6"/>
        <v>146290</v>
      </c>
      <c r="F176" s="1150">
        <v>146290</v>
      </c>
      <c r="G176" s="1150">
        <v>145563</v>
      </c>
      <c r="H176" s="450">
        <f t="shared" si="7"/>
        <v>0</v>
      </c>
      <c r="I176" s="523">
        <f t="shared" si="8"/>
        <v>1</v>
      </c>
    </row>
    <row r="177" spans="1:9" ht="20.100000000000001" customHeight="1" x14ac:dyDescent="0.3">
      <c r="A177" s="1142" t="s">
        <v>2435</v>
      </c>
      <c r="B177" s="323" t="s">
        <v>2434</v>
      </c>
      <c r="C177" s="1150">
        <v>86785.58</v>
      </c>
      <c r="D177" s="1150">
        <v>59504.42</v>
      </c>
      <c r="E177" s="450">
        <f t="shared" si="6"/>
        <v>146290</v>
      </c>
      <c r="F177" s="1150">
        <v>146290</v>
      </c>
      <c r="G177" s="1150">
        <v>145563</v>
      </c>
      <c r="H177" s="450">
        <f t="shared" si="7"/>
        <v>0</v>
      </c>
      <c r="I177" s="523">
        <f t="shared" si="8"/>
        <v>1</v>
      </c>
    </row>
    <row r="178" spans="1:9" ht="20.100000000000001" customHeight="1" x14ac:dyDescent="0.3">
      <c r="A178" s="1143" t="s">
        <v>2436</v>
      </c>
      <c r="B178" s="322" t="s">
        <v>2437</v>
      </c>
      <c r="C178" s="1150">
        <v>165664.04</v>
      </c>
      <c r="D178" s="1150">
        <v>280297.96000000002</v>
      </c>
      <c r="E178" s="450">
        <f t="shared" si="6"/>
        <v>445962</v>
      </c>
      <c r="F178" s="1150">
        <v>445962</v>
      </c>
      <c r="G178" s="1150">
        <v>388413</v>
      </c>
      <c r="H178" s="450">
        <f t="shared" si="7"/>
        <v>0</v>
      </c>
      <c r="I178" s="523">
        <f t="shared" si="8"/>
        <v>1</v>
      </c>
    </row>
    <row r="179" spans="1:9" ht="20.100000000000001" customHeight="1" x14ac:dyDescent="0.3">
      <c r="A179" s="1141" t="s">
        <v>2438</v>
      </c>
      <c r="B179" s="322" t="s">
        <v>2439</v>
      </c>
      <c r="C179" s="1150">
        <v>165664.04</v>
      </c>
      <c r="D179" s="1150">
        <v>280297.96000000002</v>
      </c>
      <c r="E179" s="450">
        <f t="shared" si="6"/>
        <v>445962</v>
      </c>
      <c r="F179" s="1150">
        <v>445962</v>
      </c>
      <c r="G179" s="1150">
        <v>388413</v>
      </c>
      <c r="H179" s="450">
        <f t="shared" si="7"/>
        <v>0</v>
      </c>
      <c r="I179" s="523">
        <f t="shared" si="8"/>
        <v>1</v>
      </c>
    </row>
    <row r="180" spans="1:9" ht="20.100000000000001" customHeight="1" x14ac:dyDescent="0.3">
      <c r="A180" s="1142" t="s">
        <v>2440</v>
      </c>
      <c r="B180" s="323" t="s">
        <v>2439</v>
      </c>
      <c r="C180" s="1150">
        <v>165664.04</v>
      </c>
      <c r="D180" s="1150">
        <v>280297.96000000002</v>
      </c>
      <c r="E180" s="450">
        <f t="shared" si="6"/>
        <v>445962</v>
      </c>
      <c r="F180" s="1150">
        <v>445962</v>
      </c>
      <c r="G180" s="1150">
        <v>388413</v>
      </c>
      <c r="H180" s="450">
        <f t="shared" si="7"/>
        <v>0</v>
      </c>
      <c r="I180" s="523">
        <f t="shared" si="8"/>
        <v>1</v>
      </c>
    </row>
    <row r="181" spans="1:9" ht="25.5" x14ac:dyDescent="0.3">
      <c r="A181" s="1144" t="s">
        <v>2441</v>
      </c>
      <c r="B181" s="322" t="s">
        <v>2442</v>
      </c>
      <c r="C181" s="1150">
        <v>4313268.72</v>
      </c>
      <c r="D181" s="1150">
        <v>-3919530.2</v>
      </c>
      <c r="E181" s="450">
        <f t="shared" si="6"/>
        <v>393738.51999999955</v>
      </c>
      <c r="F181" s="1150">
        <v>393738.52</v>
      </c>
      <c r="G181" s="1150">
        <v>393738.52</v>
      </c>
      <c r="H181" s="450">
        <f t="shared" si="7"/>
        <v>-4.6566128730773926E-10</v>
      </c>
      <c r="I181" s="523">
        <f t="shared" si="8"/>
        <v>1.0000000000000011</v>
      </c>
    </row>
    <row r="182" spans="1:9" ht="25.5" x14ac:dyDescent="0.3">
      <c r="A182" s="1144">
        <v>41000</v>
      </c>
      <c r="B182" s="322" t="s">
        <v>2443</v>
      </c>
      <c r="C182" s="1150">
        <v>4010014</v>
      </c>
      <c r="D182" s="1150">
        <v>-4010014</v>
      </c>
      <c r="E182" s="450">
        <f t="shared" si="6"/>
        <v>0</v>
      </c>
      <c r="F182" s="1150">
        <v>0</v>
      </c>
      <c r="G182" s="1150">
        <v>0</v>
      </c>
      <c r="H182" s="450">
        <f t="shared" si="7"/>
        <v>0</v>
      </c>
      <c r="I182" s="523" t="str">
        <f t="shared" si="8"/>
        <v/>
      </c>
    </row>
    <row r="183" spans="1:9" ht="25.5" x14ac:dyDescent="0.3">
      <c r="A183" s="1145">
        <v>41107</v>
      </c>
      <c r="B183" s="323" t="s">
        <v>2444</v>
      </c>
      <c r="C183" s="1150">
        <v>4010014</v>
      </c>
      <c r="D183" s="1150">
        <v>-4010014</v>
      </c>
      <c r="E183" s="450">
        <f t="shared" si="6"/>
        <v>0</v>
      </c>
      <c r="F183" s="1150"/>
      <c r="G183" s="1150"/>
      <c r="H183" s="450">
        <f t="shared" si="7"/>
        <v>0</v>
      </c>
      <c r="I183" s="523" t="str">
        <f t="shared" si="8"/>
        <v/>
      </c>
    </row>
    <row r="184" spans="1:9" ht="20.100000000000001" customHeight="1" x14ac:dyDescent="0.3">
      <c r="A184" s="1143" t="s">
        <v>2445</v>
      </c>
      <c r="B184" s="322" t="s">
        <v>2446</v>
      </c>
      <c r="C184" s="1150">
        <v>303254.71999999997</v>
      </c>
      <c r="D184" s="1150">
        <v>90483.800000000017</v>
      </c>
      <c r="E184" s="450">
        <f t="shared" si="6"/>
        <v>393738.52</v>
      </c>
      <c r="F184" s="1150">
        <v>393738.52</v>
      </c>
      <c r="G184" s="1150">
        <v>393738.52</v>
      </c>
      <c r="H184" s="450">
        <f t="shared" si="7"/>
        <v>0</v>
      </c>
      <c r="I184" s="523">
        <f t="shared" si="8"/>
        <v>1</v>
      </c>
    </row>
    <row r="185" spans="1:9" ht="20.100000000000001" customHeight="1" x14ac:dyDescent="0.3">
      <c r="A185" s="1141" t="s">
        <v>2447</v>
      </c>
      <c r="B185" s="322" t="s">
        <v>2448</v>
      </c>
      <c r="C185" s="1150">
        <v>123254.72</v>
      </c>
      <c r="D185" s="1150">
        <v>248083.79</v>
      </c>
      <c r="E185" s="450">
        <f t="shared" si="6"/>
        <v>371338.51</v>
      </c>
      <c r="F185" s="1150">
        <v>371338.51</v>
      </c>
      <c r="G185" s="1150">
        <v>371338.51</v>
      </c>
      <c r="H185" s="450">
        <f t="shared" si="7"/>
        <v>0</v>
      </c>
      <c r="I185" s="523">
        <f t="shared" si="8"/>
        <v>1</v>
      </c>
    </row>
    <row r="186" spans="1:9" ht="25.5" x14ac:dyDescent="0.3">
      <c r="A186" s="1142" t="s">
        <v>2449</v>
      </c>
      <c r="B186" s="323" t="s">
        <v>2450</v>
      </c>
      <c r="C186" s="1150">
        <v>123254.72</v>
      </c>
      <c r="D186" s="1150">
        <v>-113371.47</v>
      </c>
      <c r="E186" s="450">
        <f t="shared" si="6"/>
        <v>9883.25</v>
      </c>
      <c r="F186" s="1150">
        <v>9883.25</v>
      </c>
      <c r="G186" s="1150">
        <v>9883.25</v>
      </c>
      <c r="H186" s="450">
        <f t="shared" si="7"/>
        <v>0</v>
      </c>
      <c r="I186" s="523">
        <f t="shared" si="8"/>
        <v>1</v>
      </c>
    </row>
    <row r="187" spans="1:9" ht="25.5" x14ac:dyDescent="0.3">
      <c r="A187" s="1142" t="s">
        <v>2451</v>
      </c>
      <c r="B187" s="323" t="s">
        <v>2452</v>
      </c>
      <c r="C187" s="1150"/>
      <c r="D187" s="1150">
        <v>361455.26</v>
      </c>
      <c r="E187" s="450">
        <f t="shared" si="6"/>
        <v>361455.26</v>
      </c>
      <c r="F187" s="1150">
        <v>361455.26</v>
      </c>
      <c r="G187" s="1150">
        <v>361455.26</v>
      </c>
      <c r="H187" s="450">
        <f t="shared" si="7"/>
        <v>0</v>
      </c>
      <c r="I187" s="523">
        <f t="shared" si="8"/>
        <v>1</v>
      </c>
    </row>
    <row r="188" spans="1:9" ht="25.5" x14ac:dyDescent="0.3">
      <c r="A188" s="1141" t="s">
        <v>2453</v>
      </c>
      <c r="B188" s="322" t="s">
        <v>2454</v>
      </c>
      <c r="C188" s="1150">
        <v>180000</v>
      </c>
      <c r="D188" s="1150">
        <v>-157599.99</v>
      </c>
      <c r="E188" s="450">
        <f t="shared" si="6"/>
        <v>22400.010000000009</v>
      </c>
      <c r="F188" s="1150">
        <v>22400.01</v>
      </c>
      <c r="G188" s="1150">
        <v>22400.01</v>
      </c>
      <c r="H188" s="450">
        <f t="shared" si="7"/>
        <v>0</v>
      </c>
      <c r="I188" s="523">
        <f t="shared" si="8"/>
        <v>0.99999999999999956</v>
      </c>
    </row>
    <row r="189" spans="1:9" ht="20.100000000000001" customHeight="1" x14ac:dyDescent="0.3">
      <c r="A189" s="1142" t="s">
        <v>2455</v>
      </c>
      <c r="B189" s="323" t="s">
        <v>2456</v>
      </c>
      <c r="C189" s="1150">
        <v>180000</v>
      </c>
      <c r="D189" s="1150">
        <v>-157599.99</v>
      </c>
      <c r="E189" s="450">
        <f t="shared" si="6"/>
        <v>22400.010000000009</v>
      </c>
      <c r="F189" s="1150">
        <v>22400.01</v>
      </c>
      <c r="G189" s="1150">
        <v>22400.01</v>
      </c>
      <c r="H189" s="450">
        <f t="shared" si="7"/>
        <v>0</v>
      </c>
      <c r="I189" s="523">
        <f t="shared" si="8"/>
        <v>0.99999999999999956</v>
      </c>
    </row>
    <row r="190" spans="1:9" ht="20.100000000000001" customHeight="1" x14ac:dyDescent="0.3">
      <c r="A190" s="1144" t="s">
        <v>2457</v>
      </c>
      <c r="B190" s="322" t="s">
        <v>2458</v>
      </c>
      <c r="C190" s="1150">
        <v>0</v>
      </c>
      <c r="D190" s="1150">
        <v>2706250.2699999996</v>
      </c>
      <c r="E190" s="450">
        <f t="shared" si="6"/>
        <v>2706250.2699999996</v>
      </c>
      <c r="F190" s="1150">
        <v>2706250.2699999996</v>
      </c>
      <c r="G190" s="1150">
        <v>1845001.3099999998</v>
      </c>
      <c r="H190" s="450">
        <f t="shared" si="7"/>
        <v>0</v>
      </c>
      <c r="I190" s="523">
        <f t="shared" si="8"/>
        <v>1</v>
      </c>
    </row>
    <row r="191" spans="1:9" ht="20.100000000000001" customHeight="1" x14ac:dyDescent="0.3">
      <c r="A191" s="1143" t="s">
        <v>2459</v>
      </c>
      <c r="B191" s="322" t="s">
        <v>2460</v>
      </c>
      <c r="C191" s="1150">
        <v>0</v>
      </c>
      <c r="D191" s="1150">
        <v>199006.28999999998</v>
      </c>
      <c r="E191" s="450">
        <f t="shared" si="6"/>
        <v>199006.28999999998</v>
      </c>
      <c r="F191" s="1150">
        <v>199006.28999999998</v>
      </c>
      <c r="G191" s="1150">
        <v>199006.28999999998</v>
      </c>
      <c r="H191" s="450">
        <f t="shared" si="7"/>
        <v>0</v>
      </c>
      <c r="I191" s="523">
        <f t="shared" si="8"/>
        <v>1</v>
      </c>
    </row>
    <row r="192" spans="1:9" ht="25.5" x14ac:dyDescent="0.3">
      <c r="A192" s="1141" t="s">
        <v>2461</v>
      </c>
      <c r="B192" s="322" t="s">
        <v>2462</v>
      </c>
      <c r="C192" s="1150">
        <v>0</v>
      </c>
      <c r="D192" s="1150">
        <v>163048.60999999999</v>
      </c>
      <c r="E192" s="450">
        <f t="shared" si="6"/>
        <v>163048.60999999999</v>
      </c>
      <c r="F192" s="1150">
        <v>163048.60999999999</v>
      </c>
      <c r="G192" s="1150">
        <v>163048.60999999999</v>
      </c>
      <c r="H192" s="450">
        <f t="shared" si="7"/>
        <v>0</v>
      </c>
      <c r="I192" s="523">
        <f t="shared" si="8"/>
        <v>1</v>
      </c>
    </row>
    <row r="193" spans="1:9" ht="20.100000000000001" customHeight="1" x14ac:dyDescent="0.3">
      <c r="A193" s="1142" t="s">
        <v>2463</v>
      </c>
      <c r="B193" s="323" t="s">
        <v>2464</v>
      </c>
      <c r="C193" s="1150"/>
      <c r="D193" s="1150">
        <v>163048.60999999999</v>
      </c>
      <c r="E193" s="450">
        <f t="shared" si="6"/>
        <v>163048.60999999999</v>
      </c>
      <c r="F193" s="1150">
        <v>163048.60999999999</v>
      </c>
      <c r="G193" s="1150">
        <v>163048.60999999999</v>
      </c>
      <c r="H193" s="450">
        <f t="shared" si="7"/>
        <v>0</v>
      </c>
      <c r="I193" s="523">
        <f t="shared" si="8"/>
        <v>1</v>
      </c>
    </row>
    <row r="194" spans="1:9" ht="25.5" x14ac:dyDescent="0.3">
      <c r="A194" s="1141" t="s">
        <v>2465</v>
      </c>
      <c r="B194" s="322" t="s">
        <v>2466</v>
      </c>
      <c r="C194" s="1150">
        <v>0</v>
      </c>
      <c r="D194" s="1150">
        <v>35957.68</v>
      </c>
      <c r="E194" s="450">
        <f t="shared" si="6"/>
        <v>35957.68</v>
      </c>
      <c r="F194" s="1150">
        <v>35957.68</v>
      </c>
      <c r="G194" s="1150">
        <v>35957.68</v>
      </c>
      <c r="H194" s="450">
        <f t="shared" si="7"/>
        <v>0</v>
      </c>
      <c r="I194" s="523">
        <f t="shared" si="8"/>
        <v>1</v>
      </c>
    </row>
    <row r="195" spans="1:9" ht="25.5" x14ac:dyDescent="0.3">
      <c r="A195" s="1142">
        <v>51901</v>
      </c>
      <c r="B195" s="323" t="s">
        <v>2466</v>
      </c>
      <c r="C195" s="1150"/>
      <c r="D195" s="1150">
        <v>35957.68</v>
      </c>
      <c r="E195" s="450">
        <f t="shared" si="6"/>
        <v>35957.68</v>
      </c>
      <c r="F195" s="1150">
        <v>35957.68</v>
      </c>
      <c r="G195" s="1150">
        <v>35957.68</v>
      </c>
      <c r="H195" s="450">
        <f t="shared" si="7"/>
        <v>0</v>
      </c>
      <c r="I195" s="523">
        <f t="shared" si="8"/>
        <v>1</v>
      </c>
    </row>
    <row r="196" spans="1:9" ht="25.5" x14ac:dyDescent="0.3">
      <c r="A196" s="1143" t="s">
        <v>2467</v>
      </c>
      <c r="B196" s="322" t="s">
        <v>2468</v>
      </c>
      <c r="C196" s="1150">
        <v>0</v>
      </c>
      <c r="D196" s="1150">
        <v>269628.71999999997</v>
      </c>
      <c r="E196" s="450">
        <f t="shared" si="6"/>
        <v>269628.71999999997</v>
      </c>
      <c r="F196" s="1150">
        <v>269628.71999999997</v>
      </c>
      <c r="G196" s="1150">
        <v>269628.71999999997</v>
      </c>
      <c r="H196" s="450">
        <f t="shared" si="7"/>
        <v>0</v>
      </c>
      <c r="I196" s="523">
        <f t="shared" si="8"/>
        <v>1</v>
      </c>
    </row>
    <row r="197" spans="1:9" ht="20.100000000000001" customHeight="1" x14ac:dyDescent="0.3">
      <c r="A197" s="1141">
        <v>52100</v>
      </c>
      <c r="B197" s="322" t="s">
        <v>2469</v>
      </c>
      <c r="C197" s="1150">
        <v>0</v>
      </c>
      <c r="D197" s="1150">
        <v>69999.679999999993</v>
      </c>
      <c r="E197" s="450">
        <f t="shared" si="6"/>
        <v>69999.679999999993</v>
      </c>
      <c r="F197" s="1150">
        <v>69999.679999999993</v>
      </c>
      <c r="G197" s="1150">
        <v>69999.679999999993</v>
      </c>
      <c r="H197" s="450">
        <f t="shared" si="7"/>
        <v>0</v>
      </c>
      <c r="I197" s="523">
        <f t="shared" si="8"/>
        <v>1</v>
      </c>
    </row>
    <row r="198" spans="1:9" ht="20.100000000000001" customHeight="1" x14ac:dyDescent="0.3">
      <c r="A198" s="1142">
        <v>52101</v>
      </c>
      <c r="B198" s="323" t="s">
        <v>2469</v>
      </c>
      <c r="C198" s="1150"/>
      <c r="D198" s="1150">
        <v>69999.679999999993</v>
      </c>
      <c r="E198" s="450">
        <f t="shared" si="6"/>
        <v>69999.679999999993</v>
      </c>
      <c r="F198" s="1150">
        <v>69999.679999999993</v>
      </c>
      <c r="G198" s="1150">
        <v>69999.679999999993</v>
      </c>
      <c r="H198" s="450">
        <f t="shared" si="7"/>
        <v>0</v>
      </c>
      <c r="I198" s="523">
        <f t="shared" si="8"/>
        <v>1</v>
      </c>
    </row>
    <row r="199" spans="1:9" ht="20.100000000000001" customHeight="1" x14ac:dyDescent="0.3">
      <c r="A199" s="1141">
        <v>52300</v>
      </c>
      <c r="B199" s="322" t="s">
        <v>2470</v>
      </c>
      <c r="C199" s="1150">
        <v>0</v>
      </c>
      <c r="D199" s="1150">
        <v>199629.04</v>
      </c>
      <c r="E199" s="450">
        <f t="shared" si="6"/>
        <v>199629.04</v>
      </c>
      <c r="F199" s="1150">
        <v>199629.04</v>
      </c>
      <c r="G199" s="1150">
        <v>199629.04</v>
      </c>
      <c r="H199" s="450">
        <f t="shared" si="7"/>
        <v>0</v>
      </c>
      <c r="I199" s="523">
        <f t="shared" si="8"/>
        <v>1</v>
      </c>
    </row>
    <row r="200" spans="1:9" ht="20.100000000000001" customHeight="1" x14ac:dyDescent="0.3">
      <c r="A200" s="1142">
        <v>52301</v>
      </c>
      <c r="B200" s="323" t="s">
        <v>2470</v>
      </c>
      <c r="C200" s="1150"/>
      <c r="D200" s="1150">
        <v>199629.04</v>
      </c>
      <c r="E200" s="450">
        <f t="shared" si="6"/>
        <v>199629.04</v>
      </c>
      <c r="F200" s="1150">
        <v>199629.04</v>
      </c>
      <c r="G200" s="1150">
        <v>199629.04</v>
      </c>
      <c r="H200" s="450">
        <f t="shared" si="7"/>
        <v>0</v>
      </c>
      <c r="I200" s="523">
        <f t="shared" si="8"/>
        <v>1</v>
      </c>
    </row>
    <row r="201" spans="1:9" ht="20.100000000000001" customHeight="1" x14ac:dyDescent="0.3">
      <c r="A201" s="1143">
        <v>56000</v>
      </c>
      <c r="B201" s="322" t="s">
        <v>2471</v>
      </c>
      <c r="C201" s="1150">
        <v>0</v>
      </c>
      <c r="D201" s="1150">
        <v>1235892.68</v>
      </c>
      <c r="E201" s="450">
        <f t="shared" si="6"/>
        <v>1235892.68</v>
      </c>
      <c r="F201" s="1150">
        <v>1235892.68</v>
      </c>
      <c r="G201" s="1150">
        <v>374643.72</v>
      </c>
      <c r="H201" s="450">
        <f t="shared" si="7"/>
        <v>0</v>
      </c>
      <c r="I201" s="523">
        <f t="shared" si="8"/>
        <v>1</v>
      </c>
    </row>
    <row r="202" spans="1:9" ht="20.100000000000001" customHeight="1" x14ac:dyDescent="0.3">
      <c r="A202" s="1143">
        <v>56200</v>
      </c>
      <c r="B202" s="322" t="s">
        <v>2472</v>
      </c>
      <c r="C202" s="1150"/>
      <c r="D202" s="1150">
        <v>861248.96</v>
      </c>
      <c r="E202" s="450">
        <f t="shared" ref="E202:E210" si="9">C202+D202</f>
        <v>861248.96</v>
      </c>
      <c r="F202" s="1150">
        <v>861248.96</v>
      </c>
      <c r="G202" s="1150">
        <v>0</v>
      </c>
      <c r="H202" s="450">
        <f t="shared" ref="H202:H210" si="10">E202-F202</f>
        <v>0</v>
      </c>
      <c r="I202" s="523">
        <f t="shared" ref="I202:I211" si="11">IF(E202=0,"",F202/E202)</f>
        <v>1</v>
      </c>
    </row>
    <row r="203" spans="1:9" ht="20.100000000000001" customHeight="1" x14ac:dyDescent="0.3">
      <c r="A203" s="1146">
        <v>56201</v>
      </c>
      <c r="B203" s="323" t="s">
        <v>2472</v>
      </c>
      <c r="C203" s="1150"/>
      <c r="D203" s="1150">
        <v>861248.96</v>
      </c>
      <c r="E203" s="450">
        <f t="shared" si="9"/>
        <v>861248.96</v>
      </c>
      <c r="F203" s="1150">
        <v>861248.96</v>
      </c>
      <c r="G203" s="1150">
        <v>0</v>
      </c>
      <c r="H203" s="450">
        <f t="shared" si="10"/>
        <v>0</v>
      </c>
      <c r="I203" s="523">
        <f t="shared" si="11"/>
        <v>1</v>
      </c>
    </row>
    <row r="204" spans="1:9" ht="25.5" x14ac:dyDescent="0.3">
      <c r="A204" s="1147">
        <v>56500</v>
      </c>
      <c r="B204" s="1148" t="s">
        <v>2473</v>
      </c>
      <c r="C204" s="1150">
        <v>0</v>
      </c>
      <c r="D204" s="1150">
        <v>53387.55</v>
      </c>
      <c r="E204" s="450">
        <f t="shared" si="9"/>
        <v>53387.55</v>
      </c>
      <c r="F204" s="1150">
        <v>53387.55</v>
      </c>
      <c r="G204" s="1150">
        <v>53387.55</v>
      </c>
      <c r="H204" s="450">
        <f t="shared" si="10"/>
        <v>0</v>
      </c>
      <c r="I204" s="523">
        <f t="shared" si="11"/>
        <v>1</v>
      </c>
    </row>
    <row r="205" spans="1:9" ht="25.5" x14ac:dyDescent="0.3">
      <c r="A205" s="1149">
        <v>56501</v>
      </c>
      <c r="B205" s="323" t="s">
        <v>2473</v>
      </c>
      <c r="C205" s="1150"/>
      <c r="D205" s="1150">
        <v>53387.55</v>
      </c>
      <c r="E205" s="450">
        <f t="shared" si="9"/>
        <v>53387.55</v>
      </c>
      <c r="F205" s="1150">
        <v>53387.55</v>
      </c>
      <c r="G205" s="1150">
        <v>53387.55</v>
      </c>
      <c r="H205" s="450">
        <f t="shared" si="10"/>
        <v>0</v>
      </c>
      <c r="I205" s="523">
        <f t="shared" si="11"/>
        <v>1</v>
      </c>
    </row>
    <row r="206" spans="1:9" ht="20.100000000000001" customHeight="1" x14ac:dyDescent="0.3">
      <c r="A206" s="1141">
        <v>56700</v>
      </c>
      <c r="B206" s="322" t="s">
        <v>2474</v>
      </c>
      <c r="C206" s="1150">
        <v>0</v>
      </c>
      <c r="D206" s="1150">
        <v>321256.17</v>
      </c>
      <c r="E206" s="450">
        <f t="shared" si="9"/>
        <v>321256.17</v>
      </c>
      <c r="F206" s="1150">
        <v>321256.17</v>
      </c>
      <c r="G206" s="1150">
        <v>321256.17</v>
      </c>
      <c r="H206" s="450">
        <f t="shared" si="10"/>
        <v>0</v>
      </c>
      <c r="I206" s="523">
        <f t="shared" si="11"/>
        <v>1</v>
      </c>
    </row>
    <row r="207" spans="1:9" ht="20.100000000000001" customHeight="1" x14ac:dyDescent="0.3">
      <c r="A207" s="1142">
        <v>56701</v>
      </c>
      <c r="B207" s="323" t="s">
        <v>2475</v>
      </c>
      <c r="C207" s="1150"/>
      <c r="D207" s="1150">
        <v>321256.17</v>
      </c>
      <c r="E207" s="450">
        <f t="shared" si="9"/>
        <v>321256.17</v>
      </c>
      <c r="F207" s="1150">
        <v>321256.17</v>
      </c>
      <c r="G207" s="1150">
        <v>321256.17</v>
      </c>
      <c r="H207" s="450">
        <f t="shared" si="10"/>
        <v>0</v>
      </c>
      <c r="I207" s="523">
        <f t="shared" si="11"/>
        <v>1</v>
      </c>
    </row>
    <row r="208" spans="1:9" ht="20.100000000000001" customHeight="1" x14ac:dyDescent="0.3">
      <c r="A208" s="1143" t="s">
        <v>2476</v>
      </c>
      <c r="B208" s="322" t="s">
        <v>2477</v>
      </c>
      <c r="C208" s="1150">
        <v>0</v>
      </c>
      <c r="D208" s="1150">
        <v>1001722.58</v>
      </c>
      <c r="E208" s="450">
        <f t="shared" si="9"/>
        <v>1001722.58</v>
      </c>
      <c r="F208" s="1150">
        <v>1001722.58</v>
      </c>
      <c r="G208" s="1150">
        <v>1001722.58</v>
      </c>
      <c r="H208" s="450">
        <f t="shared" si="10"/>
        <v>0</v>
      </c>
      <c r="I208" s="523">
        <f t="shared" si="11"/>
        <v>1</v>
      </c>
    </row>
    <row r="209" spans="1:9" ht="20.100000000000001" customHeight="1" x14ac:dyDescent="0.3">
      <c r="A209" s="1141" t="s">
        <v>2478</v>
      </c>
      <c r="B209" s="322" t="s">
        <v>2479</v>
      </c>
      <c r="C209" s="1150">
        <v>0</v>
      </c>
      <c r="D209" s="1150">
        <v>1001722.58</v>
      </c>
      <c r="E209" s="450">
        <f t="shared" si="9"/>
        <v>1001722.58</v>
      </c>
      <c r="F209" s="1150">
        <v>1001722.58</v>
      </c>
      <c r="G209" s="1150">
        <v>1001722.58</v>
      </c>
      <c r="H209" s="450">
        <f t="shared" si="10"/>
        <v>0</v>
      </c>
      <c r="I209" s="523">
        <f t="shared" si="11"/>
        <v>1</v>
      </c>
    </row>
    <row r="210" spans="1:9" ht="20.100000000000001" customHeight="1" x14ac:dyDescent="0.3">
      <c r="A210" s="1142">
        <v>59101</v>
      </c>
      <c r="B210" s="323" t="s">
        <v>2479</v>
      </c>
      <c r="C210" s="1150">
        <v>0</v>
      </c>
      <c r="D210" s="1150">
        <v>1001722.58</v>
      </c>
      <c r="E210" s="450">
        <f t="shared" si="9"/>
        <v>1001722.58</v>
      </c>
      <c r="F210" s="1150">
        <v>1001722.58</v>
      </c>
      <c r="G210" s="1150">
        <v>1001722.58</v>
      </c>
      <c r="H210" s="450">
        <f t="shared" si="10"/>
        <v>0</v>
      </c>
      <c r="I210" s="523">
        <f t="shared" si="11"/>
        <v>1</v>
      </c>
    </row>
    <row r="211" spans="1:9" s="35" customFormat="1" ht="17.25" customHeight="1" x14ac:dyDescent="0.2">
      <c r="A211" s="324"/>
      <c r="B211" s="323" t="s">
        <v>759</v>
      </c>
      <c r="C211" s="199"/>
      <c r="D211" s="199"/>
      <c r="E211" s="450">
        <f t="shared" ref="E211" si="12">C211+D211</f>
        <v>0</v>
      </c>
      <c r="F211" s="199"/>
      <c r="G211" s="199"/>
      <c r="H211" s="450">
        <f t="shared" ref="H211" si="13">E211-F211</f>
        <v>0</v>
      </c>
      <c r="I211" s="523" t="str">
        <f t="shared" si="11"/>
        <v/>
      </c>
    </row>
    <row r="212" spans="1:9" s="6" customFormat="1" ht="20.25" customHeight="1" thickBot="1" x14ac:dyDescent="0.3">
      <c r="A212" s="200"/>
      <c r="B212" s="201" t="s">
        <v>559</v>
      </c>
      <c r="C212" s="1151">
        <f>+C190+C181+C96+C38+C9</f>
        <v>35746978.840000004</v>
      </c>
      <c r="D212" s="1151">
        <f t="shared" ref="D212:H212" si="14">+D190+D181+D96+D38+D9</f>
        <v>-4545343.7000000011</v>
      </c>
      <c r="E212" s="1151">
        <f t="shared" si="14"/>
        <v>31201635.140000001</v>
      </c>
      <c r="F212" s="1151">
        <f t="shared" si="14"/>
        <v>28833525.760000002</v>
      </c>
      <c r="G212" s="1151">
        <f t="shared" si="14"/>
        <v>27495723.310000002</v>
      </c>
      <c r="H212" s="1151">
        <f t="shared" si="14"/>
        <v>2368109.3799999994</v>
      </c>
      <c r="I212" s="325"/>
    </row>
    <row r="213" spans="1:9" x14ac:dyDescent="0.3">
      <c r="H213" s="1395"/>
      <c r="I213" s="1395"/>
    </row>
  </sheetData>
  <mergeCells count="8">
    <mergeCell ref="A6:B7"/>
    <mergeCell ref="H213:I213"/>
    <mergeCell ref="A1:I1"/>
    <mergeCell ref="A2:I2"/>
    <mergeCell ref="A3:I3"/>
    <mergeCell ref="A4:I4"/>
    <mergeCell ref="C5:E5"/>
    <mergeCell ref="H5:I5"/>
  </mergeCells>
  <printOptions horizontalCentered="1"/>
  <pageMargins left="0.39370078740157483" right="0.39370078740157483" top="0.51181102362204722" bottom="0.19685039370078741" header="0.31496062992125984" footer="0.15748031496062992"/>
  <pageSetup scale="7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>
      <selection activeCell="B9" sqref="B9:B10"/>
    </sheetView>
  </sheetViews>
  <sheetFormatPr baseColWidth="10" defaultColWidth="11.42578125" defaultRowHeight="15" x14ac:dyDescent="0.25"/>
  <cols>
    <col min="1" max="1" width="32.140625" customWidth="1"/>
    <col min="3" max="3" width="13" customWidth="1"/>
  </cols>
  <sheetData>
    <row r="1" spans="1:9" ht="15.75" x14ac:dyDescent="0.25">
      <c r="A1" s="1172" t="str">
        <f>'CPCA-I-01'!A1:G1</f>
        <v>Universidad Tecnológica de Guaymas</v>
      </c>
      <c r="B1" s="1172"/>
      <c r="C1" s="1172"/>
      <c r="D1" s="1172"/>
      <c r="E1" s="1172"/>
      <c r="F1" s="1172"/>
      <c r="G1" s="1172"/>
      <c r="H1" s="647"/>
      <c r="I1" s="647"/>
    </row>
    <row r="2" spans="1:9" ht="15.75" customHeight="1" x14ac:dyDescent="0.25">
      <c r="A2" s="1170" t="s">
        <v>760</v>
      </c>
      <c r="B2" s="1170"/>
      <c r="C2" s="1170"/>
      <c r="D2" s="1170"/>
      <c r="E2" s="1170"/>
      <c r="F2" s="1170"/>
      <c r="G2" s="1170"/>
      <c r="H2" s="648"/>
      <c r="I2" s="648"/>
    </row>
    <row r="3" spans="1:9" ht="15.75" customHeight="1" x14ac:dyDescent="0.25">
      <c r="A3" s="1170" t="s">
        <v>761</v>
      </c>
      <c r="B3" s="1170"/>
      <c r="C3" s="1170"/>
      <c r="D3" s="1170"/>
      <c r="E3" s="1170"/>
      <c r="F3" s="1170"/>
      <c r="G3" s="1170"/>
      <c r="H3" s="648"/>
      <c r="I3" s="648"/>
    </row>
    <row r="4" spans="1:9" ht="15.75" customHeight="1" x14ac:dyDescent="0.25">
      <c r="A4" s="1407" t="str">
        <f>'CPCA-I-03'!A3:D3</f>
        <v>Del 01 de enero al 31 de diciembre de 2020</v>
      </c>
      <c r="B4" s="1407"/>
      <c r="C4" s="1407"/>
      <c r="D4" s="1407"/>
      <c r="E4" s="1407"/>
      <c r="F4" s="1407"/>
      <c r="G4" s="1407"/>
      <c r="H4" s="649"/>
      <c r="I4" s="649"/>
    </row>
    <row r="5" spans="1:9" ht="15.75" customHeight="1" thickBot="1" x14ac:dyDescent="0.3">
      <c r="A5" s="1226" t="s">
        <v>84</v>
      </c>
      <c r="B5" s="1226"/>
      <c r="C5" s="1226"/>
      <c r="D5" s="1226"/>
      <c r="E5" s="1226"/>
      <c r="F5" s="1226"/>
      <c r="G5" s="1226"/>
      <c r="H5" s="650"/>
      <c r="I5" s="650"/>
    </row>
    <row r="6" spans="1:9" ht="15.75" thickBot="1" x14ac:dyDescent="0.3">
      <c r="A6" s="1400" t="s">
        <v>85</v>
      </c>
      <c r="B6" s="1402" t="s">
        <v>562</v>
      </c>
      <c r="C6" s="1403"/>
      <c r="D6" s="1403"/>
      <c r="E6" s="1403"/>
      <c r="F6" s="1404"/>
      <c r="G6" s="1405" t="s">
        <v>563</v>
      </c>
    </row>
    <row r="7" spans="1:9" ht="20.25" thickBot="1" x14ac:dyDescent="0.3">
      <c r="A7" s="1401"/>
      <c r="B7" s="624" t="s">
        <v>564</v>
      </c>
      <c r="C7" s="624" t="s">
        <v>565</v>
      </c>
      <c r="D7" s="624" t="s">
        <v>566</v>
      </c>
      <c r="E7" s="624" t="s">
        <v>762</v>
      </c>
      <c r="F7" s="624" t="s">
        <v>662</v>
      </c>
      <c r="G7" s="1406"/>
    </row>
    <row r="8" spans="1:9" ht="19.5" x14ac:dyDescent="0.25">
      <c r="A8" s="641" t="s">
        <v>763</v>
      </c>
      <c r="B8" s="706">
        <f>B9+B10+B11+B12+B13+B14+B15+B18</f>
        <v>23069601.730000004</v>
      </c>
      <c r="C8" s="706">
        <f t="shared" ref="C8:G8" si="0">C9+C10+C11+C12+C13+C14+C15+C18</f>
        <v>-2629247.21</v>
      </c>
      <c r="D8" s="706">
        <f t="shared" si="0"/>
        <v>20440354.520000003</v>
      </c>
      <c r="E8" s="706">
        <f t="shared" si="0"/>
        <v>19030203.040000003</v>
      </c>
      <c r="F8" s="706">
        <f t="shared" si="0"/>
        <v>19027633.290000007</v>
      </c>
      <c r="G8" s="706">
        <f t="shared" si="0"/>
        <v>1410151.4800000023</v>
      </c>
    </row>
    <row r="9" spans="1:9" ht="19.5" x14ac:dyDescent="0.25">
      <c r="A9" s="642" t="s">
        <v>764</v>
      </c>
      <c r="B9" s="708">
        <v>12688280.951500004</v>
      </c>
      <c r="C9" s="709">
        <v>-1446085.9655000002</v>
      </c>
      <c r="D9" s="707">
        <f>B9+C9</f>
        <v>11242194.986000003</v>
      </c>
      <c r="E9" s="709">
        <v>8563591.3680000007</v>
      </c>
      <c r="F9" s="709">
        <v>8562434.9805000015</v>
      </c>
      <c r="G9" s="707">
        <f>D9-E9</f>
        <v>2678603.6180000026</v>
      </c>
    </row>
    <row r="10" spans="1:9" x14ac:dyDescent="0.25">
      <c r="A10" s="642" t="s">
        <v>765</v>
      </c>
      <c r="B10" s="708">
        <v>10381320.778500002</v>
      </c>
      <c r="C10" s="709">
        <v>-1183161.2445</v>
      </c>
      <c r="D10" s="707">
        <f t="shared" ref="D10:D18" si="1">B10+C10</f>
        <v>9198159.5340000018</v>
      </c>
      <c r="E10" s="709">
        <v>10466611.672000002</v>
      </c>
      <c r="F10" s="709">
        <v>10465198.309500003</v>
      </c>
      <c r="G10" s="707">
        <f t="shared" ref="G10:G14" si="2">D10-E10</f>
        <v>-1268452.1380000003</v>
      </c>
    </row>
    <row r="11" spans="1:9" x14ac:dyDescent="0.25">
      <c r="A11" s="642" t="s">
        <v>766</v>
      </c>
      <c r="B11" s="708"/>
      <c r="C11" s="709"/>
      <c r="D11" s="707">
        <f t="shared" si="1"/>
        <v>0</v>
      </c>
      <c r="E11" s="709"/>
      <c r="F11" s="709"/>
      <c r="G11" s="707">
        <f t="shared" si="2"/>
        <v>0</v>
      </c>
    </row>
    <row r="12" spans="1:9" x14ac:dyDescent="0.25">
      <c r="A12" s="642" t="s">
        <v>767</v>
      </c>
      <c r="B12" s="708"/>
      <c r="C12" s="709"/>
      <c r="D12" s="707">
        <f t="shared" si="1"/>
        <v>0</v>
      </c>
      <c r="E12" s="709"/>
      <c r="F12" s="709"/>
      <c r="G12" s="707">
        <f t="shared" si="2"/>
        <v>0</v>
      </c>
    </row>
    <row r="13" spans="1:9" x14ac:dyDescent="0.25">
      <c r="A13" s="642" t="s">
        <v>768</v>
      </c>
      <c r="B13" s="708"/>
      <c r="C13" s="709"/>
      <c r="D13" s="707">
        <f t="shared" si="1"/>
        <v>0</v>
      </c>
      <c r="E13" s="709"/>
      <c r="F13" s="709"/>
      <c r="G13" s="707">
        <f t="shared" si="2"/>
        <v>0</v>
      </c>
    </row>
    <row r="14" spans="1:9" x14ac:dyDescent="0.25">
      <c r="A14" s="642" t="s">
        <v>769</v>
      </c>
      <c r="B14" s="708"/>
      <c r="C14" s="709"/>
      <c r="D14" s="707">
        <f t="shared" si="1"/>
        <v>0</v>
      </c>
      <c r="E14" s="709"/>
      <c r="F14" s="709"/>
      <c r="G14" s="707">
        <f t="shared" si="2"/>
        <v>0</v>
      </c>
    </row>
    <row r="15" spans="1:9" ht="29.25" x14ac:dyDescent="0.25">
      <c r="A15" s="642" t="s">
        <v>770</v>
      </c>
      <c r="B15" s="706">
        <f>B16+B17</f>
        <v>0</v>
      </c>
      <c r="C15" s="706">
        <f t="shared" ref="C15:G15" si="3">C16+C17</f>
        <v>0</v>
      </c>
      <c r="D15" s="706">
        <f t="shared" si="3"/>
        <v>0</v>
      </c>
      <c r="E15" s="706">
        <f t="shared" si="3"/>
        <v>0</v>
      </c>
      <c r="F15" s="706">
        <f t="shared" si="3"/>
        <v>0</v>
      </c>
      <c r="G15" s="706">
        <f t="shared" si="3"/>
        <v>0</v>
      </c>
    </row>
    <row r="16" spans="1:9" x14ac:dyDescent="0.25">
      <c r="A16" s="643" t="s">
        <v>771</v>
      </c>
      <c r="B16" s="708"/>
      <c r="C16" s="709"/>
      <c r="D16" s="707">
        <f t="shared" si="1"/>
        <v>0</v>
      </c>
      <c r="E16" s="709"/>
      <c r="F16" s="709"/>
      <c r="G16" s="707">
        <f t="shared" ref="G16:G18" si="4">D16-E16</f>
        <v>0</v>
      </c>
    </row>
    <row r="17" spans="1:7" x14ac:dyDescent="0.25">
      <c r="A17" s="643" t="s">
        <v>772</v>
      </c>
      <c r="B17" s="708"/>
      <c r="C17" s="709"/>
      <c r="D17" s="707">
        <f t="shared" si="1"/>
        <v>0</v>
      </c>
      <c r="E17" s="709"/>
      <c r="F17" s="709"/>
      <c r="G17" s="707">
        <f t="shared" si="4"/>
        <v>0</v>
      </c>
    </row>
    <row r="18" spans="1:7" x14ac:dyDescent="0.25">
      <c r="A18" s="642" t="s">
        <v>773</v>
      </c>
      <c r="B18" s="708"/>
      <c r="C18" s="709"/>
      <c r="D18" s="707">
        <f t="shared" si="1"/>
        <v>0</v>
      </c>
      <c r="E18" s="709"/>
      <c r="F18" s="709"/>
      <c r="G18" s="707">
        <f t="shared" si="4"/>
        <v>0</v>
      </c>
    </row>
    <row r="19" spans="1:7" x14ac:dyDescent="0.25">
      <c r="A19" s="642"/>
      <c r="B19" s="706"/>
      <c r="C19" s="707"/>
      <c r="D19" s="707"/>
      <c r="E19" s="707"/>
      <c r="F19" s="707"/>
      <c r="G19" s="707"/>
    </row>
    <row r="20" spans="1:7" ht="19.5" x14ac:dyDescent="0.25">
      <c r="A20" s="641" t="s">
        <v>774</v>
      </c>
      <c r="B20" s="706">
        <f>B21+B22+B23+B24+B25+B26+B27+B30</f>
        <v>0</v>
      </c>
      <c r="C20" s="706">
        <f t="shared" ref="C20:G20" si="5">C21+C22+C23+C24+C25+C26+C27+C30</f>
        <v>0</v>
      </c>
      <c r="D20" s="706">
        <f t="shared" si="5"/>
        <v>0</v>
      </c>
      <c r="E20" s="706">
        <f t="shared" si="5"/>
        <v>0</v>
      </c>
      <c r="F20" s="706">
        <f t="shared" si="5"/>
        <v>0</v>
      </c>
      <c r="G20" s="706">
        <f t="shared" si="5"/>
        <v>0</v>
      </c>
    </row>
    <row r="21" spans="1:7" ht="19.5" x14ac:dyDescent="0.25">
      <c r="A21" s="642" t="s">
        <v>764</v>
      </c>
      <c r="B21" s="708"/>
      <c r="C21" s="709"/>
      <c r="D21" s="707">
        <f>B21+C21</f>
        <v>0</v>
      </c>
      <c r="E21" s="709"/>
      <c r="F21" s="709"/>
      <c r="G21" s="707">
        <f t="shared" ref="G21:G26" si="6">D21-E21</f>
        <v>0</v>
      </c>
    </row>
    <row r="22" spans="1:7" x14ac:dyDescent="0.25">
      <c r="A22" s="642" t="s">
        <v>765</v>
      </c>
      <c r="B22" s="708"/>
      <c r="C22" s="709"/>
      <c r="D22" s="707">
        <f t="shared" ref="D22:D26" si="7">B22+C22</f>
        <v>0</v>
      </c>
      <c r="E22" s="709"/>
      <c r="F22" s="709"/>
      <c r="G22" s="707">
        <f t="shared" si="6"/>
        <v>0</v>
      </c>
    </row>
    <row r="23" spans="1:7" x14ac:dyDescent="0.25">
      <c r="A23" s="642" t="s">
        <v>766</v>
      </c>
      <c r="B23" s="708"/>
      <c r="C23" s="709"/>
      <c r="D23" s="707">
        <f t="shared" si="7"/>
        <v>0</v>
      </c>
      <c r="E23" s="709"/>
      <c r="F23" s="709"/>
      <c r="G23" s="707">
        <f t="shared" si="6"/>
        <v>0</v>
      </c>
    </row>
    <row r="24" spans="1:7" x14ac:dyDescent="0.25">
      <c r="A24" s="642" t="s">
        <v>767</v>
      </c>
      <c r="B24" s="708"/>
      <c r="C24" s="709"/>
      <c r="D24" s="707">
        <f t="shared" si="7"/>
        <v>0</v>
      </c>
      <c r="E24" s="709"/>
      <c r="F24" s="709"/>
      <c r="G24" s="707">
        <f t="shared" si="6"/>
        <v>0</v>
      </c>
    </row>
    <row r="25" spans="1:7" x14ac:dyDescent="0.25">
      <c r="A25" s="642" t="s">
        <v>768</v>
      </c>
      <c r="B25" s="708"/>
      <c r="C25" s="709"/>
      <c r="D25" s="707">
        <f t="shared" si="7"/>
        <v>0</v>
      </c>
      <c r="E25" s="709"/>
      <c r="F25" s="709"/>
      <c r="G25" s="707">
        <f t="shared" si="6"/>
        <v>0</v>
      </c>
    </row>
    <row r="26" spans="1:7" x14ac:dyDescent="0.25">
      <c r="A26" s="642" t="s">
        <v>769</v>
      </c>
      <c r="B26" s="708"/>
      <c r="C26" s="709"/>
      <c r="D26" s="707">
        <f t="shared" si="7"/>
        <v>0</v>
      </c>
      <c r="E26" s="709"/>
      <c r="F26" s="709"/>
      <c r="G26" s="707">
        <f t="shared" si="6"/>
        <v>0</v>
      </c>
    </row>
    <row r="27" spans="1:7" ht="29.25" x14ac:dyDescent="0.25">
      <c r="A27" s="642" t="s">
        <v>770</v>
      </c>
      <c r="B27" s="706">
        <f>B28+B29</f>
        <v>0</v>
      </c>
      <c r="C27" s="706">
        <f t="shared" ref="C27:G27" si="8">C28+C29</f>
        <v>0</v>
      </c>
      <c r="D27" s="706">
        <f t="shared" si="8"/>
        <v>0</v>
      </c>
      <c r="E27" s="706">
        <f t="shared" si="8"/>
        <v>0</v>
      </c>
      <c r="F27" s="706">
        <f t="shared" si="8"/>
        <v>0</v>
      </c>
      <c r="G27" s="706">
        <f t="shared" si="8"/>
        <v>0</v>
      </c>
    </row>
    <row r="28" spans="1:7" x14ac:dyDescent="0.25">
      <c r="A28" s="643" t="s">
        <v>771</v>
      </c>
      <c r="B28" s="708"/>
      <c r="C28" s="709"/>
      <c r="D28" s="707">
        <f>B28+C28</f>
        <v>0</v>
      </c>
      <c r="E28" s="709"/>
      <c r="F28" s="709"/>
      <c r="G28" s="707">
        <f t="shared" ref="G28:G30" si="9">D28-E28</f>
        <v>0</v>
      </c>
    </row>
    <row r="29" spans="1:7" x14ac:dyDescent="0.25">
      <c r="A29" s="643" t="s">
        <v>772</v>
      </c>
      <c r="B29" s="708"/>
      <c r="C29" s="709"/>
      <c r="D29" s="707">
        <f>B29+C29</f>
        <v>0</v>
      </c>
      <c r="E29" s="709"/>
      <c r="F29" s="709"/>
      <c r="G29" s="707">
        <f t="shared" si="9"/>
        <v>0</v>
      </c>
    </row>
    <row r="30" spans="1:7" x14ac:dyDescent="0.25">
      <c r="A30" s="642" t="s">
        <v>773</v>
      </c>
      <c r="B30" s="708"/>
      <c r="C30" s="709"/>
      <c r="D30" s="707">
        <f>B30+C30</f>
        <v>0</v>
      </c>
      <c r="E30" s="709"/>
      <c r="F30" s="709"/>
      <c r="G30" s="707">
        <f t="shared" si="9"/>
        <v>0</v>
      </c>
    </row>
    <row r="31" spans="1:7" ht="19.5" x14ac:dyDescent="0.25">
      <c r="A31" s="641" t="s">
        <v>775</v>
      </c>
      <c r="B31" s="706">
        <f>B8+B20</f>
        <v>23069601.730000004</v>
      </c>
      <c r="C31" s="706">
        <f t="shared" ref="C31:G31" si="10">C8+C20</f>
        <v>-2629247.21</v>
      </c>
      <c r="D31" s="706">
        <f t="shared" si="10"/>
        <v>20440354.520000003</v>
      </c>
      <c r="E31" s="706">
        <f t="shared" si="10"/>
        <v>19030203.040000003</v>
      </c>
      <c r="F31" s="706">
        <f t="shared" si="10"/>
        <v>19027633.290000007</v>
      </c>
      <c r="G31" s="706">
        <f t="shared" si="10"/>
        <v>1410151.4800000023</v>
      </c>
    </row>
    <row r="32" spans="1:7" ht="15.75" thickBot="1" x14ac:dyDescent="0.3">
      <c r="A32" s="644"/>
      <c r="B32" s="645"/>
      <c r="C32" s="646"/>
      <c r="D32" s="646"/>
      <c r="E32" s="646"/>
      <c r="F32" s="646"/>
      <c r="G32" s="646"/>
    </row>
  </sheetData>
  <sheetProtection password="C195" sheet="1" scenarios="1" insertHyperlinks="0"/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rgb="FFFFFF00"/>
    <pageSetUpPr fitToPage="1"/>
  </sheetPr>
  <dimension ref="A1:D48"/>
  <sheetViews>
    <sheetView view="pageBreakPreview" zoomScale="110" zoomScaleNormal="100" zoomScaleSheetLayoutView="110" workbookViewId="0">
      <selection activeCell="B33" sqref="B33:B34"/>
    </sheetView>
  </sheetViews>
  <sheetFormatPr baseColWidth="10" defaultColWidth="11.28515625" defaultRowHeight="16.5" x14ac:dyDescent="0.25"/>
  <cols>
    <col min="1" max="1" width="64.5703125" style="277" customWidth="1"/>
    <col min="2" max="2" width="25.7109375" style="277" customWidth="1"/>
    <col min="3" max="3" width="25.7109375" style="405" customWidth="1"/>
    <col min="4" max="4" width="89.140625" style="277" customWidth="1"/>
    <col min="5" max="16384" width="11.28515625" style="277"/>
  </cols>
  <sheetData>
    <row r="1" spans="1:4" x14ac:dyDescent="0.25">
      <c r="A1" s="1197" t="str">
        <f>'CPCA-I-01'!A1:G1</f>
        <v>Universidad Tecnológica de Guaymas</v>
      </c>
      <c r="B1" s="1197"/>
      <c r="C1" s="1197"/>
      <c r="D1" s="425"/>
    </row>
    <row r="2" spans="1:4" s="278" customFormat="1" ht="15.75" x14ac:dyDescent="0.25">
      <c r="A2" s="1197" t="s">
        <v>13</v>
      </c>
      <c r="B2" s="1197"/>
      <c r="C2" s="1197"/>
    </row>
    <row r="3" spans="1:4" s="278" customFormat="1" x14ac:dyDescent="0.25">
      <c r="A3" s="1198" t="str">
        <f>'CPCA-I-01'!A3:G3</f>
        <v>Al 31 de diciembre de 2020</v>
      </c>
      <c r="B3" s="1198"/>
      <c r="C3" s="1198"/>
    </row>
    <row r="4" spans="1:4" s="279" customFormat="1" ht="17.25" thickBot="1" x14ac:dyDescent="0.3">
      <c r="A4" s="394"/>
      <c r="B4" s="528"/>
      <c r="C4" s="395"/>
    </row>
    <row r="5" spans="1:4" s="397" customFormat="1" ht="27" customHeight="1" thickBot="1" x14ac:dyDescent="0.3">
      <c r="A5" s="396" t="s">
        <v>776</v>
      </c>
      <c r="B5" s="169"/>
      <c r="C5" s="250">
        <f>'CPCA II-04'!E80</f>
        <v>28833525.850000001</v>
      </c>
      <c r="D5" s="406" t="str">
        <f>IF((C5-'CPCA II-04'!E80)&gt;0.9,"ERROR!!!!! EL MONTO NO COINCIDE CON LO REPORTADO EN EL FORMATO ETCA-II-04, EN EL TOTAL DE EGRESOS DEVENGADO ANUAL","")</f>
        <v/>
      </c>
    </row>
    <row r="6" spans="1:4" s="397" customFormat="1" ht="9.75" customHeight="1" x14ac:dyDescent="0.25">
      <c r="A6" s="398"/>
      <c r="B6" s="266"/>
      <c r="C6" s="407"/>
      <c r="D6" s="406"/>
    </row>
    <row r="7" spans="1:4" s="397" customFormat="1" ht="17.25" customHeight="1" thickBot="1" x14ac:dyDescent="0.3">
      <c r="A7" s="399"/>
      <c r="B7" s="269"/>
      <c r="C7" s="408"/>
      <c r="D7" s="406"/>
    </row>
    <row r="8" spans="1:4" ht="20.100000000000001" customHeight="1" x14ac:dyDescent="0.25">
      <c r="A8" s="400" t="s">
        <v>938</v>
      </c>
      <c r="B8" s="803"/>
      <c r="C8" s="409">
        <f>SUM(B9:B29)</f>
        <v>2706334.26</v>
      </c>
      <c r="D8" s="410"/>
    </row>
    <row r="9" spans="1:4" ht="20.100000000000001" customHeight="1" x14ac:dyDescent="0.25">
      <c r="A9" s="401" t="s">
        <v>939</v>
      </c>
      <c r="B9" s="842"/>
      <c r="C9" s="411"/>
      <c r="D9" s="410"/>
    </row>
    <row r="10" spans="1:4" ht="20.100000000000001" customHeight="1" x14ac:dyDescent="0.25">
      <c r="A10" s="401" t="s">
        <v>940</v>
      </c>
      <c r="B10" s="842"/>
      <c r="C10" s="411"/>
      <c r="D10" s="410"/>
    </row>
    <row r="11" spans="1:4" ht="20.100000000000001" customHeight="1" x14ac:dyDescent="0.25">
      <c r="A11" s="401" t="s">
        <v>537</v>
      </c>
      <c r="B11" s="842">
        <v>199006.28</v>
      </c>
      <c r="C11" s="411"/>
      <c r="D11" s="410"/>
    </row>
    <row r="12" spans="1:4" x14ac:dyDescent="0.25">
      <c r="A12" s="401" t="s">
        <v>538</v>
      </c>
      <c r="B12" s="842">
        <v>269628.71999999997</v>
      </c>
      <c r="C12" s="411"/>
      <c r="D12" s="410"/>
    </row>
    <row r="13" spans="1:4" ht="20.100000000000001" customHeight="1" x14ac:dyDescent="0.25">
      <c r="A13" s="401" t="s">
        <v>539</v>
      </c>
      <c r="B13" s="842"/>
      <c r="C13" s="411"/>
      <c r="D13" s="410"/>
    </row>
    <row r="14" spans="1:4" ht="20.100000000000001" customHeight="1" x14ac:dyDescent="0.25">
      <c r="A14" s="401" t="s">
        <v>540</v>
      </c>
      <c r="B14" s="842"/>
      <c r="C14" s="411"/>
      <c r="D14" s="410"/>
    </row>
    <row r="15" spans="1:4" ht="20.100000000000001" customHeight="1" x14ac:dyDescent="0.25">
      <c r="A15" s="401" t="s">
        <v>541</v>
      </c>
      <c r="B15" s="842"/>
      <c r="C15" s="411"/>
      <c r="D15" s="410"/>
    </row>
    <row r="16" spans="1:4" ht="20.100000000000001" customHeight="1" x14ac:dyDescent="0.25">
      <c r="A16" s="401" t="s">
        <v>542</v>
      </c>
      <c r="B16" s="842">
        <v>1235892.68</v>
      </c>
      <c r="C16" s="411"/>
      <c r="D16" s="410"/>
    </row>
    <row r="17" spans="1:4" ht="20.100000000000001" customHeight="1" x14ac:dyDescent="0.25">
      <c r="A17" s="401" t="s">
        <v>971</v>
      </c>
      <c r="B17" s="842"/>
      <c r="C17" s="411"/>
      <c r="D17" s="410"/>
    </row>
    <row r="18" spans="1:4" ht="20.100000000000001" customHeight="1" x14ac:dyDescent="0.25">
      <c r="A18" s="401" t="s">
        <v>544</v>
      </c>
      <c r="B18" s="842"/>
      <c r="C18" s="411"/>
      <c r="D18" s="410"/>
    </row>
    <row r="19" spans="1:4" ht="20.100000000000001" customHeight="1" x14ac:dyDescent="0.25">
      <c r="A19" s="401" t="s">
        <v>54</v>
      </c>
      <c r="B19" s="842">
        <v>1001722.58</v>
      </c>
      <c r="C19" s="411"/>
      <c r="D19" s="410"/>
    </row>
    <row r="20" spans="1:4" ht="20.100000000000001" customHeight="1" x14ac:dyDescent="0.25">
      <c r="A20" s="401" t="s">
        <v>545</v>
      </c>
      <c r="B20" s="842"/>
      <c r="C20" s="411"/>
      <c r="D20" s="410"/>
    </row>
    <row r="21" spans="1:4" ht="20.100000000000001" customHeight="1" x14ac:dyDescent="0.25">
      <c r="A21" s="401" t="s">
        <v>546</v>
      </c>
      <c r="B21" s="842"/>
      <c r="C21" s="411"/>
      <c r="D21" s="410"/>
    </row>
    <row r="22" spans="1:4" ht="20.100000000000001" customHeight="1" x14ac:dyDescent="0.25">
      <c r="A22" s="401" t="s">
        <v>550</v>
      </c>
      <c r="B22" s="842"/>
      <c r="C22" s="411"/>
      <c r="D22" s="410"/>
    </row>
    <row r="23" spans="1:4" ht="20.100000000000001" customHeight="1" x14ac:dyDescent="0.25">
      <c r="A23" s="401" t="s">
        <v>551</v>
      </c>
      <c r="B23" s="842"/>
      <c r="C23" s="411"/>
      <c r="D23" s="410"/>
    </row>
    <row r="24" spans="1:4" ht="20.100000000000001" customHeight="1" x14ac:dyDescent="0.25">
      <c r="A24" s="401" t="s">
        <v>552</v>
      </c>
      <c r="B24" s="842"/>
      <c r="C24" s="411"/>
      <c r="D24" s="410"/>
    </row>
    <row r="25" spans="1:4" ht="20.100000000000001" customHeight="1" x14ac:dyDescent="0.25">
      <c r="A25" s="401" t="s">
        <v>553</v>
      </c>
      <c r="B25" s="842"/>
      <c r="C25" s="411"/>
      <c r="D25" s="410"/>
    </row>
    <row r="26" spans="1:4" ht="20.100000000000001" customHeight="1" x14ac:dyDescent="0.25">
      <c r="A26" s="401" t="s">
        <v>555</v>
      </c>
      <c r="B26" s="842"/>
      <c r="C26" s="411"/>
      <c r="D26" s="410"/>
    </row>
    <row r="27" spans="1:4" ht="20.100000000000001" customHeight="1" x14ac:dyDescent="0.25">
      <c r="A27" s="401" t="s">
        <v>972</v>
      </c>
      <c r="B27" s="842"/>
      <c r="C27" s="411"/>
      <c r="D27" s="410"/>
    </row>
    <row r="28" spans="1:4" ht="20.100000000000001" customHeight="1" x14ac:dyDescent="0.25">
      <c r="A28" s="401" t="s">
        <v>973</v>
      </c>
      <c r="B28" s="842"/>
      <c r="C28" s="411"/>
      <c r="D28" s="410"/>
    </row>
    <row r="29" spans="1:4" ht="20.100000000000001" customHeight="1" thickBot="1" x14ac:dyDescent="0.3">
      <c r="A29" s="401" t="s">
        <v>777</v>
      </c>
      <c r="B29" s="843">
        <v>84</v>
      </c>
      <c r="C29" s="412"/>
      <c r="D29" s="410"/>
    </row>
    <row r="30" spans="1:4" ht="7.5" customHeight="1" x14ac:dyDescent="0.25">
      <c r="A30" s="402"/>
      <c r="B30" s="266"/>
      <c r="C30" s="413"/>
      <c r="D30" s="410"/>
    </row>
    <row r="31" spans="1:4" ht="20.100000000000001" customHeight="1" thickBot="1" x14ac:dyDescent="0.3">
      <c r="A31" s="403"/>
      <c r="B31" s="269"/>
      <c r="C31" s="414"/>
      <c r="D31" s="410"/>
    </row>
    <row r="32" spans="1:4" ht="20.100000000000001" customHeight="1" x14ac:dyDescent="0.25">
      <c r="A32" s="400" t="s">
        <v>941</v>
      </c>
      <c r="B32" s="844"/>
      <c r="C32" s="409">
        <f>SUM(B33:B39)</f>
        <v>5673240.7599999998</v>
      </c>
      <c r="D32" s="410"/>
    </row>
    <row r="33" spans="1:4" x14ac:dyDescent="0.25">
      <c r="A33" s="401" t="s">
        <v>234</v>
      </c>
      <c r="B33" s="842">
        <v>5673090.7599999998</v>
      </c>
      <c r="C33" s="411"/>
      <c r="D33" s="410"/>
    </row>
    <row r="34" spans="1:4" ht="20.100000000000001" customHeight="1" x14ac:dyDescent="0.25">
      <c r="A34" s="401" t="s">
        <v>235</v>
      </c>
      <c r="B34" s="842">
        <v>150</v>
      </c>
      <c r="C34" s="411"/>
      <c r="D34" s="418" t="str">
        <f>IF(B33&lt;&gt;'CPCA-I-03'!C52,"ERROR!!!!! EL MONTO NO COINCIDE CON LO REPORTADO EN EL FORMATO ETCA-I-02 POR CONCEPTO DE ESTIMACIONES, DEPRECIACIONES, ETC..","")</f>
        <v/>
      </c>
    </row>
    <row r="35" spans="1:4" ht="20.100000000000001" customHeight="1" x14ac:dyDescent="0.25">
      <c r="A35" s="401" t="s">
        <v>236</v>
      </c>
      <c r="B35" s="842"/>
      <c r="C35" s="411"/>
      <c r="D35" s="410"/>
    </row>
    <row r="36" spans="1:4" ht="25.5" customHeight="1" x14ac:dyDescent="0.25">
      <c r="A36" s="401" t="s">
        <v>962</v>
      </c>
      <c r="B36" s="842"/>
      <c r="C36" s="411"/>
      <c r="D36" s="410"/>
    </row>
    <row r="37" spans="1:4" ht="20.100000000000001" customHeight="1" x14ac:dyDescent="0.25">
      <c r="A37" s="401" t="s">
        <v>237</v>
      </c>
      <c r="B37" s="842"/>
      <c r="C37" s="411"/>
      <c r="D37" s="410"/>
    </row>
    <row r="38" spans="1:4" ht="20.100000000000001" customHeight="1" x14ac:dyDescent="0.25">
      <c r="A38" s="401" t="s">
        <v>238</v>
      </c>
      <c r="B38" s="842"/>
      <c r="C38" s="411"/>
      <c r="D38" s="410"/>
    </row>
    <row r="39" spans="1:4" ht="20.100000000000001" customHeight="1" x14ac:dyDescent="0.25">
      <c r="A39" s="401" t="s">
        <v>778</v>
      </c>
      <c r="B39" s="842"/>
      <c r="C39" s="411"/>
      <c r="D39" s="410"/>
    </row>
    <row r="40" spans="1:4" ht="20.100000000000001" customHeight="1" thickBot="1" x14ac:dyDescent="0.3">
      <c r="A40" s="404"/>
      <c r="B40" s="845"/>
      <c r="C40" s="412"/>
      <c r="D40" s="410"/>
    </row>
    <row r="41" spans="1:4" ht="20.100000000000001" customHeight="1" thickBot="1" x14ac:dyDescent="0.3">
      <c r="A41" s="503" t="s">
        <v>779</v>
      </c>
      <c r="B41" s="846"/>
      <c r="C41" s="250">
        <f>C5-C8+C32</f>
        <v>31800432.350000001</v>
      </c>
      <c r="D41" s="410"/>
    </row>
    <row r="42" spans="1:4" ht="20.100000000000001" customHeight="1" x14ac:dyDescent="0.25">
      <c r="A42" s="502"/>
      <c r="B42" s="500"/>
      <c r="C42" s="501"/>
      <c r="D42" s="410" t="str">
        <f>IF((C41-'CPCA-I-03'!C61)&gt;0.9,"ERROR!!!!! EL MONTO NO COINCIDE CON LO REPORTADO EN EL FORMATO ETCA-I-03, EN EL MISMO RUBRO","")</f>
        <v/>
      </c>
    </row>
    <row r="43" spans="1:4" ht="20.100000000000001" customHeight="1" x14ac:dyDescent="0.25">
      <c r="A43" s="499"/>
      <c r="B43" s="500"/>
      <c r="C43" s="501"/>
      <c r="D43" s="410"/>
    </row>
    <row r="44" spans="1:4" ht="20.100000000000001" customHeight="1" x14ac:dyDescent="0.25">
      <c r="A44" s="499"/>
      <c r="B44" s="500"/>
      <c r="C44" s="501"/>
      <c r="D44" s="410"/>
    </row>
    <row r="45" spans="1:4" ht="20.100000000000001" customHeight="1" x14ac:dyDescent="0.25">
      <c r="A45" s="499"/>
      <c r="B45" s="500"/>
      <c r="C45" s="501"/>
      <c r="D45" s="410"/>
    </row>
    <row r="46" spans="1:4" ht="20.100000000000001" customHeight="1" x14ac:dyDescent="0.25">
      <c r="A46" s="499"/>
      <c r="B46" s="500"/>
      <c r="C46" s="501"/>
      <c r="D46" s="410"/>
    </row>
    <row r="47" spans="1:4" ht="26.25" customHeight="1" x14ac:dyDescent="0.25">
      <c r="A47" s="502"/>
      <c r="B47" s="500"/>
      <c r="C47" s="501"/>
      <c r="D47" s="410"/>
    </row>
    <row r="48" spans="1:4" x14ac:dyDescent="0.25">
      <c r="D48" s="410"/>
    </row>
  </sheetData>
  <sheetProtection password="C115" sheet="1" scenarios="1" formatColumns="0" formatRows="0" insertHyperlinks="0"/>
  <mergeCells count="3">
    <mergeCell ref="A1:C1"/>
    <mergeCell ref="A2:C2"/>
    <mergeCell ref="A3:C3"/>
  </mergeCells>
  <printOptions horizontalCentered="1"/>
  <pageMargins left="0.39370078740157483" right="0.39370078740157483" top="0.74803149606299213" bottom="0.74803149606299213" header="0.31496062992125984" footer="0.31496062992125984"/>
  <pageSetup scale="7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37"/>
  <sheetViews>
    <sheetView view="pageBreakPreview" zoomScaleNormal="100" zoomScaleSheetLayoutView="100" workbookViewId="0">
      <selection activeCell="B13" sqref="B13"/>
    </sheetView>
  </sheetViews>
  <sheetFormatPr baseColWidth="10" defaultColWidth="11.28515625" defaultRowHeight="16.5" x14ac:dyDescent="0.3"/>
  <cols>
    <col min="1" max="1" width="4.28515625" style="122" customWidth="1"/>
    <col min="2" max="2" width="41.7109375" style="104" customWidth="1"/>
    <col min="3" max="5" width="16.7109375" style="104" customWidth="1"/>
    <col min="6" max="16384" width="11.28515625" style="104"/>
  </cols>
  <sheetData>
    <row r="1" spans="1:5" x14ac:dyDescent="0.3">
      <c r="A1" s="1408" t="str">
        <f>'CPCA-I-01'!A1:G1</f>
        <v>Universidad Tecnológica de Guaymas</v>
      </c>
      <c r="B1" s="1408"/>
      <c r="C1" s="1408"/>
      <c r="D1" s="1408"/>
      <c r="E1" s="1408"/>
    </row>
    <row r="2" spans="1:5" x14ac:dyDescent="0.3">
      <c r="A2" s="1412" t="s">
        <v>270</v>
      </c>
      <c r="B2" s="1412"/>
      <c r="C2" s="1412"/>
      <c r="D2" s="1412"/>
      <c r="E2" s="1412"/>
    </row>
    <row r="3" spans="1:5" x14ac:dyDescent="0.3">
      <c r="A3" s="1189" t="str">
        <f>'CPCA-I-03'!A3:D3</f>
        <v>Del 01 de enero al 31 de diciembre de 2020</v>
      </c>
      <c r="B3" s="1189"/>
      <c r="C3" s="1189"/>
      <c r="D3" s="1189"/>
      <c r="E3" s="1189"/>
    </row>
    <row r="4" spans="1:5" ht="17.25" thickBot="1" x14ac:dyDescent="0.35">
      <c r="A4" s="329"/>
      <c r="B4" s="1412" t="s">
        <v>780</v>
      </c>
      <c r="C4" s="1412"/>
      <c r="D4" s="52"/>
      <c r="E4" s="329"/>
    </row>
    <row r="5" spans="1:5" s="205" customFormat="1" ht="30" customHeight="1" x14ac:dyDescent="0.25">
      <c r="A5" s="1413" t="s">
        <v>781</v>
      </c>
      <c r="B5" s="1414"/>
      <c r="C5" s="330" t="s">
        <v>782</v>
      </c>
      <c r="D5" s="331" t="s">
        <v>783</v>
      </c>
      <c r="E5" s="332" t="s">
        <v>270</v>
      </c>
    </row>
    <row r="6" spans="1:5" s="205" customFormat="1" ht="30" customHeight="1" thickBot="1" x14ac:dyDescent="0.3">
      <c r="A6" s="1415"/>
      <c r="B6" s="1416"/>
      <c r="C6" s="333" t="s">
        <v>784</v>
      </c>
      <c r="D6" s="333" t="s">
        <v>785</v>
      </c>
      <c r="E6" s="334" t="s">
        <v>786</v>
      </c>
    </row>
    <row r="7" spans="1:5" s="205" customFormat="1" ht="21" customHeight="1" x14ac:dyDescent="0.25">
      <c r="A7" s="1417" t="s">
        <v>787</v>
      </c>
      <c r="B7" s="1418"/>
      <c r="C7" s="1418"/>
      <c r="D7" s="1418"/>
      <c r="E7" s="1419"/>
    </row>
    <row r="8" spans="1:5" s="205" customFormat="1" ht="20.25" customHeight="1" x14ac:dyDescent="0.25">
      <c r="A8" s="335">
        <v>1</v>
      </c>
      <c r="B8" s="336"/>
      <c r="C8" s="337"/>
      <c r="D8" s="338"/>
      <c r="E8" s="348" t="str">
        <f>IF(B8="","",C8-D8)</f>
        <v/>
      </c>
    </row>
    <row r="9" spans="1:5" s="205" customFormat="1" ht="20.25" customHeight="1" x14ac:dyDescent="0.25">
      <c r="A9" s="335">
        <v>2</v>
      </c>
      <c r="B9" s="336"/>
      <c r="C9" s="337"/>
      <c r="D9" s="338"/>
      <c r="E9" s="348" t="str">
        <f t="shared" ref="E9:E17" si="0">IF(B9="","",C9-D9)</f>
        <v/>
      </c>
    </row>
    <row r="10" spans="1:5" s="205" customFormat="1" ht="20.25" customHeight="1" x14ac:dyDescent="0.25">
      <c r="A10" s="335">
        <v>3</v>
      </c>
      <c r="B10" s="336"/>
      <c r="C10" s="337"/>
      <c r="D10" s="338"/>
      <c r="E10" s="348" t="str">
        <f t="shared" si="0"/>
        <v/>
      </c>
    </row>
    <row r="11" spans="1:5" s="205" customFormat="1" ht="20.25" customHeight="1" x14ac:dyDescent="0.25">
      <c r="A11" s="335">
        <v>4</v>
      </c>
      <c r="B11" s="336"/>
      <c r="C11" s="337"/>
      <c r="D11" s="338"/>
      <c r="E11" s="348" t="str">
        <f t="shared" si="0"/>
        <v/>
      </c>
    </row>
    <row r="12" spans="1:5" s="205" customFormat="1" ht="20.25" customHeight="1" x14ac:dyDescent="0.25">
      <c r="A12" s="335">
        <v>5</v>
      </c>
      <c r="B12" s="336"/>
      <c r="C12" s="337"/>
      <c r="D12" s="338"/>
      <c r="E12" s="348" t="str">
        <f t="shared" si="0"/>
        <v/>
      </c>
    </row>
    <row r="13" spans="1:5" s="205" customFormat="1" ht="20.25" customHeight="1" x14ac:dyDescent="0.25">
      <c r="A13" s="335">
        <v>6</v>
      </c>
      <c r="B13" s="336"/>
      <c r="C13" s="337"/>
      <c r="D13" s="338"/>
      <c r="E13" s="348" t="str">
        <f t="shared" si="0"/>
        <v/>
      </c>
    </row>
    <row r="14" spans="1:5" s="205" customFormat="1" ht="20.25" customHeight="1" x14ac:dyDescent="0.25">
      <c r="A14" s="335">
        <v>7</v>
      </c>
      <c r="B14" s="336"/>
      <c r="C14" s="337"/>
      <c r="D14" s="338"/>
      <c r="E14" s="348" t="str">
        <f t="shared" si="0"/>
        <v/>
      </c>
    </row>
    <row r="15" spans="1:5" s="205" customFormat="1" ht="20.25" customHeight="1" x14ac:dyDescent="0.25">
      <c r="A15" s="335">
        <v>8</v>
      </c>
      <c r="B15" s="336"/>
      <c r="C15" s="337"/>
      <c r="D15" s="338"/>
      <c r="E15" s="348" t="str">
        <f t="shared" si="0"/>
        <v/>
      </c>
    </row>
    <row r="16" spans="1:5" s="205" customFormat="1" ht="20.25" customHeight="1" x14ac:dyDescent="0.25">
      <c r="A16" s="335">
        <v>9</v>
      </c>
      <c r="B16" s="336"/>
      <c r="C16" s="337"/>
      <c r="D16" s="338"/>
      <c r="E16" s="348" t="str">
        <f t="shared" si="0"/>
        <v/>
      </c>
    </row>
    <row r="17" spans="1:5" s="205" customFormat="1" ht="20.25" customHeight="1" x14ac:dyDescent="0.25">
      <c r="A17" s="335">
        <v>10</v>
      </c>
      <c r="B17" s="336"/>
      <c r="C17" s="337"/>
      <c r="D17" s="338"/>
      <c r="E17" s="348" t="str">
        <f t="shared" si="0"/>
        <v/>
      </c>
    </row>
    <row r="18" spans="1:5" s="205" customFormat="1" ht="20.25" customHeight="1" x14ac:dyDescent="0.25">
      <c r="A18" s="335"/>
      <c r="B18" s="340" t="s">
        <v>788</v>
      </c>
      <c r="C18" s="346">
        <f>SUM(C8:C17)</f>
        <v>0</v>
      </c>
      <c r="D18" s="347">
        <f>SUM(D8:D17)</f>
        <v>0</v>
      </c>
      <c r="E18" s="348">
        <f>SUM(E8:E17)</f>
        <v>0</v>
      </c>
    </row>
    <row r="19" spans="1:5" s="205" customFormat="1" ht="21" customHeight="1" x14ac:dyDescent="0.25">
      <c r="A19" s="1409" t="s">
        <v>789</v>
      </c>
      <c r="B19" s="1410"/>
      <c r="C19" s="1410"/>
      <c r="D19" s="1410"/>
      <c r="E19" s="1411"/>
    </row>
    <row r="20" spans="1:5" s="205" customFormat="1" ht="20.25" customHeight="1" x14ac:dyDescent="0.25">
      <c r="A20" s="335">
        <v>1</v>
      </c>
      <c r="B20" s="336"/>
      <c r="C20" s="337"/>
      <c r="D20" s="338"/>
      <c r="E20" s="348" t="str">
        <f>IF(B20="","",C20-D20)</f>
        <v/>
      </c>
    </row>
    <row r="21" spans="1:5" s="205" customFormat="1" ht="20.25" customHeight="1" x14ac:dyDescent="0.25">
      <c r="A21" s="335">
        <v>2</v>
      </c>
      <c r="B21" s="336"/>
      <c r="C21" s="337"/>
      <c r="D21" s="338"/>
      <c r="E21" s="348" t="str">
        <f t="shared" ref="E21:E29" si="1">IF(B21="","",C21-D21)</f>
        <v/>
      </c>
    </row>
    <row r="22" spans="1:5" s="205" customFormat="1" ht="20.25" customHeight="1" x14ac:dyDescent="0.25">
      <c r="A22" s="335">
        <v>3</v>
      </c>
      <c r="B22" s="336"/>
      <c r="C22" s="337"/>
      <c r="D22" s="338"/>
      <c r="E22" s="348" t="str">
        <f t="shared" si="1"/>
        <v/>
      </c>
    </row>
    <row r="23" spans="1:5" s="205" customFormat="1" ht="20.25" customHeight="1" x14ac:dyDescent="0.25">
      <c r="A23" s="335">
        <v>4</v>
      </c>
      <c r="B23" s="336"/>
      <c r="C23" s="337"/>
      <c r="D23" s="338"/>
      <c r="E23" s="348" t="str">
        <f t="shared" si="1"/>
        <v/>
      </c>
    </row>
    <row r="24" spans="1:5" s="205" customFormat="1" ht="20.25" customHeight="1" x14ac:dyDescent="0.25">
      <c r="A24" s="335">
        <v>5</v>
      </c>
      <c r="B24" s="336"/>
      <c r="C24" s="337"/>
      <c r="D24" s="338"/>
      <c r="E24" s="348" t="str">
        <f t="shared" si="1"/>
        <v/>
      </c>
    </row>
    <row r="25" spans="1:5" s="205" customFormat="1" ht="20.25" customHeight="1" x14ac:dyDescent="0.25">
      <c r="A25" s="335">
        <v>6</v>
      </c>
      <c r="B25" s="336"/>
      <c r="C25" s="337"/>
      <c r="D25" s="338"/>
      <c r="E25" s="348" t="str">
        <f t="shared" si="1"/>
        <v/>
      </c>
    </row>
    <row r="26" spans="1:5" s="205" customFormat="1" ht="20.25" customHeight="1" x14ac:dyDescent="0.25">
      <c r="A26" s="335">
        <v>7</v>
      </c>
      <c r="B26" s="336"/>
      <c r="C26" s="337"/>
      <c r="D26" s="338"/>
      <c r="E26" s="348" t="str">
        <f t="shared" si="1"/>
        <v/>
      </c>
    </row>
    <row r="27" spans="1:5" s="205" customFormat="1" ht="20.25" customHeight="1" x14ac:dyDescent="0.25">
      <c r="A27" s="335">
        <v>8</v>
      </c>
      <c r="B27" s="336"/>
      <c r="C27" s="337"/>
      <c r="D27" s="338"/>
      <c r="E27" s="348" t="str">
        <f>IF(B27="","",C27-D28)</f>
        <v/>
      </c>
    </row>
    <row r="28" spans="1:5" s="205" customFormat="1" ht="20.25" customHeight="1" x14ac:dyDescent="0.25">
      <c r="A28" s="335">
        <v>9</v>
      </c>
      <c r="B28" s="336"/>
      <c r="C28" s="337"/>
      <c r="D28" s="338"/>
      <c r="E28" s="348" t="str">
        <f>IF(B28="","",C28-#REF!)</f>
        <v/>
      </c>
    </row>
    <row r="29" spans="1:5" s="205" customFormat="1" ht="20.25" customHeight="1" x14ac:dyDescent="0.25">
      <c r="A29" s="335">
        <v>10</v>
      </c>
      <c r="B29" s="336"/>
      <c r="C29" s="337"/>
      <c r="D29" s="338"/>
      <c r="E29" s="348" t="str">
        <f t="shared" si="1"/>
        <v/>
      </c>
    </row>
    <row r="30" spans="1:5" s="342" customFormat="1" ht="39.950000000000003" customHeight="1" thickBot="1" x14ac:dyDescent="0.35">
      <c r="A30" s="335"/>
      <c r="B30" s="341" t="s">
        <v>790</v>
      </c>
      <c r="C30" s="346">
        <f>SUM(C20:C29)</f>
        <v>0</v>
      </c>
      <c r="D30" s="347">
        <f>SUM(D20:D29)</f>
        <v>0</v>
      </c>
      <c r="E30" s="348">
        <f>SUM(E20:E29)</f>
        <v>0</v>
      </c>
    </row>
    <row r="31" spans="1:5" ht="30" customHeight="1" thickBot="1" x14ac:dyDescent="0.35">
      <c r="A31" s="343"/>
      <c r="B31" s="344" t="s">
        <v>791</v>
      </c>
      <c r="C31" s="349">
        <f>SUM(C18,C30)</f>
        <v>0</v>
      </c>
      <c r="D31" s="349">
        <f>SUM(D18,D30)</f>
        <v>0</v>
      </c>
      <c r="E31" s="350">
        <f>SUM(E18,E30)</f>
        <v>0</v>
      </c>
    </row>
    <row r="32" spans="1:5" ht="17.100000000000001" customHeight="1" x14ac:dyDescent="0.3">
      <c r="A32" s="438" t="s">
        <v>81</v>
      </c>
    </row>
    <row r="33" spans="1:10" ht="17.100000000000001" customHeight="1" x14ac:dyDescent="0.3">
      <c r="A33" s="504"/>
      <c r="B33" s="505"/>
      <c r="C33" s="506"/>
      <c r="D33" s="506"/>
      <c r="E33" s="506"/>
    </row>
    <row r="34" spans="1:10" ht="17.100000000000001" customHeight="1" x14ac:dyDescent="0.3">
      <c r="A34" s="504"/>
      <c r="B34" s="505"/>
      <c r="C34" s="506"/>
      <c r="D34" s="506"/>
      <c r="E34" s="506"/>
    </row>
    <row r="35" spans="1:10" ht="17.100000000000001" customHeight="1" x14ac:dyDescent="0.3">
      <c r="A35" s="504"/>
      <c r="B35" s="505"/>
      <c r="C35" s="506"/>
      <c r="D35" s="506"/>
      <c r="E35" s="506"/>
    </row>
    <row r="36" spans="1:10" ht="17.100000000000001" customHeight="1" x14ac:dyDescent="0.3">
      <c r="A36" s="504"/>
      <c r="B36" s="505"/>
      <c r="C36" s="506"/>
      <c r="D36" s="506"/>
      <c r="E36" s="506"/>
    </row>
    <row r="37" spans="1:10" ht="17.100000000000001" customHeight="1" x14ac:dyDescent="0.3">
      <c r="A37" s="51" t="s">
        <v>244</v>
      </c>
      <c r="J37" s="345"/>
    </row>
  </sheetData>
  <sheetProtection insertHyperlinks="0"/>
  <mergeCells count="7">
    <mergeCell ref="A1:E1"/>
    <mergeCell ref="A3:E3"/>
    <mergeCell ref="A19:E19"/>
    <mergeCell ref="A2:E2"/>
    <mergeCell ref="A5:B6"/>
    <mergeCell ref="A7:E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37"/>
  <sheetViews>
    <sheetView view="pageBreakPreview" zoomScale="90" zoomScaleNormal="100" zoomScaleSheetLayoutView="90" workbookViewId="0">
      <selection activeCell="B14" sqref="B14"/>
    </sheetView>
  </sheetViews>
  <sheetFormatPr baseColWidth="10" defaultColWidth="11.28515625" defaultRowHeight="16.5" x14ac:dyDescent="0.3"/>
  <cols>
    <col min="1" max="1" width="4.85546875" style="122" customWidth="1"/>
    <col min="2" max="2" width="41" style="104" customWidth="1"/>
    <col min="3" max="4" width="25.7109375" style="104" customWidth="1"/>
    <col min="5" max="16384" width="11.28515625" style="104"/>
  </cols>
  <sheetData>
    <row r="1" spans="1:6" x14ac:dyDescent="0.3">
      <c r="A1" s="351"/>
      <c r="B1" s="1408" t="str">
        <f>'CPCA-I-01'!A1</f>
        <v>Universidad Tecnológica de Guaymas</v>
      </c>
      <c r="C1" s="1408"/>
      <c r="D1" s="1408"/>
    </row>
    <row r="2" spans="1:6" x14ac:dyDescent="0.3">
      <c r="A2" s="104"/>
      <c r="B2" s="1412" t="s">
        <v>792</v>
      </c>
      <c r="C2" s="1412"/>
      <c r="D2" s="1412"/>
      <c r="F2" s="328"/>
    </row>
    <row r="3" spans="1:6" x14ac:dyDescent="0.3">
      <c r="B3" s="1189" t="str">
        <f>'CPCA-I-03'!A3</f>
        <v>Del 01 de enero al 31 de diciembre de 2020</v>
      </c>
      <c r="C3" s="1189"/>
      <c r="D3" s="1189"/>
    </row>
    <row r="4" spans="1:6" x14ac:dyDescent="0.3">
      <c r="A4" s="789"/>
      <c r="B4" s="1424" t="s">
        <v>1036</v>
      </c>
      <c r="C4" s="1424"/>
      <c r="D4" s="240"/>
    </row>
    <row r="5" spans="1:6" ht="6.75" customHeight="1" thickBot="1" x14ac:dyDescent="0.35"/>
    <row r="6" spans="1:6" s="205" customFormat="1" ht="27.95" customHeight="1" x14ac:dyDescent="0.25">
      <c r="A6" s="1413" t="s">
        <v>781</v>
      </c>
      <c r="B6" s="1414"/>
      <c r="C6" s="1420" t="s">
        <v>435</v>
      </c>
      <c r="D6" s="1422" t="s">
        <v>662</v>
      </c>
    </row>
    <row r="7" spans="1:6" s="205" customFormat="1" ht="4.5" customHeight="1" thickBot="1" x14ac:dyDescent="0.3">
      <c r="A7" s="1415"/>
      <c r="B7" s="1416"/>
      <c r="C7" s="1421"/>
      <c r="D7" s="1423"/>
    </row>
    <row r="8" spans="1:6" s="205" customFormat="1" ht="21" customHeight="1" x14ac:dyDescent="0.25">
      <c r="A8" s="1417" t="s">
        <v>787</v>
      </c>
      <c r="B8" s="1418"/>
      <c r="C8" s="1418"/>
      <c r="D8" s="1419"/>
    </row>
    <row r="9" spans="1:6" s="205" customFormat="1" ht="18" customHeight="1" x14ac:dyDescent="0.25">
      <c r="A9" s="335">
        <v>1</v>
      </c>
      <c r="B9" s="336"/>
      <c r="C9" s="352"/>
      <c r="D9" s="353"/>
    </row>
    <row r="10" spans="1:6" s="205" customFormat="1" ht="18" customHeight="1" x14ac:dyDescent="0.25">
      <c r="A10" s="335">
        <v>2</v>
      </c>
      <c r="B10" s="336"/>
      <c r="C10" s="352"/>
      <c r="D10" s="353"/>
    </row>
    <row r="11" spans="1:6" s="205" customFormat="1" ht="18" customHeight="1" x14ac:dyDescent="0.25">
      <c r="A11" s="335">
        <v>3</v>
      </c>
      <c r="B11" s="336"/>
      <c r="C11" s="352"/>
      <c r="D11" s="353"/>
    </row>
    <row r="12" spans="1:6" s="205" customFormat="1" ht="18" customHeight="1" x14ac:dyDescent="0.25">
      <c r="A12" s="335">
        <v>4</v>
      </c>
      <c r="B12" s="336"/>
      <c r="C12" s="352"/>
      <c r="D12" s="353"/>
    </row>
    <row r="13" spans="1:6" s="205" customFormat="1" ht="18" customHeight="1" x14ac:dyDescent="0.25">
      <c r="A13" s="335">
        <v>5</v>
      </c>
      <c r="B13" s="336"/>
      <c r="C13" s="352"/>
      <c r="D13" s="353"/>
    </row>
    <row r="14" spans="1:6" s="205" customFormat="1" ht="18" customHeight="1" x14ac:dyDescent="0.25">
      <c r="A14" s="335">
        <v>6</v>
      </c>
      <c r="B14" s="336"/>
      <c r="C14" s="352"/>
      <c r="D14" s="353"/>
    </row>
    <row r="15" spans="1:6" s="205" customFormat="1" ht="18" customHeight="1" x14ac:dyDescent="0.25">
      <c r="A15" s="335">
        <v>7</v>
      </c>
      <c r="B15" s="336"/>
      <c r="C15" s="352"/>
      <c r="D15" s="353"/>
    </row>
    <row r="16" spans="1:6" s="205" customFormat="1" ht="18" customHeight="1" x14ac:dyDescent="0.25">
      <c r="A16" s="335">
        <v>8</v>
      </c>
      <c r="B16" s="336"/>
      <c r="C16" s="352"/>
      <c r="D16" s="353"/>
    </row>
    <row r="17" spans="1:4" s="205" customFormat="1" ht="18" customHeight="1" x14ac:dyDescent="0.25">
      <c r="A17" s="335">
        <v>9</v>
      </c>
      <c r="B17" s="336"/>
      <c r="C17" s="352"/>
      <c r="D17" s="353"/>
    </row>
    <row r="18" spans="1:4" s="205" customFormat="1" ht="18" customHeight="1" x14ac:dyDescent="0.25">
      <c r="A18" s="335">
        <v>10</v>
      </c>
      <c r="B18" s="336"/>
      <c r="C18" s="352"/>
      <c r="D18" s="353"/>
    </row>
    <row r="19" spans="1:4" s="205" customFormat="1" ht="18" customHeight="1" x14ac:dyDescent="0.25">
      <c r="A19" s="335"/>
      <c r="B19" s="340" t="s">
        <v>793</v>
      </c>
      <c r="C19" s="346">
        <f>SUM(C9:C18)</f>
        <v>0</v>
      </c>
      <c r="D19" s="348">
        <f>SUM(D9:D18)</f>
        <v>0</v>
      </c>
    </row>
    <row r="20" spans="1:4" s="205" customFormat="1" ht="21" customHeight="1" x14ac:dyDescent="0.25">
      <c r="A20" s="1409" t="s">
        <v>789</v>
      </c>
      <c r="B20" s="1410"/>
      <c r="C20" s="1410"/>
      <c r="D20" s="1411"/>
    </row>
    <row r="21" spans="1:4" s="205" customFormat="1" ht="18" customHeight="1" x14ac:dyDescent="0.25">
      <c r="A21" s="335">
        <v>1</v>
      </c>
      <c r="B21" s="336"/>
      <c r="C21" s="352"/>
      <c r="D21" s="353"/>
    </row>
    <row r="22" spans="1:4" s="205" customFormat="1" ht="18" customHeight="1" x14ac:dyDescent="0.25">
      <c r="A22" s="335">
        <v>2</v>
      </c>
      <c r="B22" s="336"/>
      <c r="C22" s="352"/>
      <c r="D22" s="353"/>
    </row>
    <row r="23" spans="1:4" s="205" customFormat="1" ht="18" customHeight="1" x14ac:dyDescent="0.25">
      <c r="A23" s="335">
        <v>3</v>
      </c>
      <c r="B23" s="336"/>
      <c r="C23" s="352"/>
      <c r="D23" s="353"/>
    </row>
    <row r="24" spans="1:4" s="205" customFormat="1" ht="18" customHeight="1" x14ac:dyDescent="0.25">
      <c r="A24" s="335">
        <v>4</v>
      </c>
      <c r="B24" s="336"/>
      <c r="C24" s="352"/>
      <c r="D24" s="353"/>
    </row>
    <row r="25" spans="1:4" s="205" customFormat="1" ht="18" customHeight="1" x14ac:dyDescent="0.25">
      <c r="A25" s="335">
        <v>5</v>
      </c>
      <c r="B25" s="336"/>
      <c r="C25" s="352"/>
      <c r="D25" s="353"/>
    </row>
    <row r="26" spans="1:4" s="205" customFormat="1" ht="18" customHeight="1" x14ac:dyDescent="0.25">
      <c r="A26" s="335">
        <v>6</v>
      </c>
      <c r="B26" s="336"/>
      <c r="C26" s="352"/>
      <c r="D26" s="353"/>
    </row>
    <row r="27" spans="1:4" s="205" customFormat="1" ht="18" customHeight="1" x14ac:dyDescent="0.25">
      <c r="A27" s="335">
        <v>7</v>
      </c>
      <c r="B27" s="336"/>
      <c r="C27" s="352"/>
      <c r="D27" s="353"/>
    </row>
    <row r="28" spans="1:4" s="205" customFormat="1" ht="18" customHeight="1" x14ac:dyDescent="0.25">
      <c r="A28" s="335">
        <v>8</v>
      </c>
      <c r="B28" s="336"/>
      <c r="C28" s="352"/>
      <c r="D28" s="353"/>
    </row>
    <row r="29" spans="1:4" s="205" customFormat="1" ht="18" customHeight="1" x14ac:dyDescent="0.25">
      <c r="A29" s="335">
        <v>9</v>
      </c>
      <c r="B29" s="336"/>
      <c r="C29" s="352"/>
      <c r="D29" s="353"/>
    </row>
    <row r="30" spans="1:4" s="205" customFormat="1" ht="18" customHeight="1" x14ac:dyDescent="0.25">
      <c r="A30" s="335">
        <v>10</v>
      </c>
      <c r="B30" s="336"/>
      <c r="C30" s="352" t="s">
        <v>244</v>
      </c>
      <c r="D30" s="353"/>
    </row>
    <row r="31" spans="1:4" s="342" customFormat="1" ht="18" customHeight="1" thickBot="1" x14ac:dyDescent="0.35">
      <c r="A31" s="335"/>
      <c r="B31" s="341" t="s">
        <v>794</v>
      </c>
      <c r="C31" s="346">
        <f>SUM(C21:C30)</f>
        <v>0</v>
      </c>
      <c r="D31" s="348">
        <f>SUM(D21:D30)</f>
        <v>0</v>
      </c>
    </row>
    <row r="32" spans="1:4" ht="27.95" customHeight="1" thickBot="1" x14ac:dyDescent="0.35">
      <c r="A32" s="343"/>
      <c r="B32" s="344" t="s">
        <v>791</v>
      </c>
      <c r="C32" s="349">
        <f>SUM(C31,C19)</f>
        <v>0</v>
      </c>
      <c r="D32" s="354">
        <f>SUM(D31,D19)</f>
        <v>0</v>
      </c>
    </row>
    <row r="33" spans="1:9" s="507" customFormat="1" ht="18" customHeight="1" x14ac:dyDescent="0.3">
      <c r="A33" s="438" t="s">
        <v>81</v>
      </c>
      <c r="B33" s="104"/>
      <c r="C33" s="104"/>
      <c r="D33" s="104"/>
      <c r="E33" s="104"/>
    </row>
    <row r="34" spans="1:9" s="507" customFormat="1" ht="18" customHeight="1" x14ac:dyDescent="0.3">
      <c r="A34" s="51"/>
      <c r="B34" s="104"/>
      <c r="C34" s="104"/>
      <c r="D34" s="104"/>
      <c r="E34" s="104"/>
    </row>
    <row r="35" spans="1:9" s="507" customFormat="1" ht="18" customHeight="1" x14ac:dyDescent="0.3">
      <c r="A35" s="51"/>
      <c r="B35" s="104"/>
      <c r="C35" s="104"/>
      <c r="D35" s="104"/>
      <c r="E35" s="104"/>
    </row>
    <row r="36" spans="1:9" s="508" customFormat="1" ht="17.100000000000001" customHeight="1" x14ac:dyDescent="0.3">
      <c r="A36" s="504"/>
      <c r="B36" s="505"/>
      <c r="C36" s="506"/>
      <c r="D36" s="506"/>
    </row>
    <row r="37" spans="1:9" ht="17.100000000000001" customHeight="1" x14ac:dyDescent="0.3">
      <c r="A37" s="51"/>
      <c r="I37" s="345"/>
    </row>
  </sheetData>
  <sheetProtection insertHyperlinks="0"/>
  <mergeCells count="9">
    <mergeCell ref="A8:D8"/>
    <mergeCell ref="A20:D20"/>
    <mergeCell ref="C6:C7"/>
    <mergeCell ref="D6:D7"/>
    <mergeCell ref="B1:D1"/>
    <mergeCell ref="B2:D2"/>
    <mergeCell ref="B3:D3"/>
    <mergeCell ref="B4:C4"/>
    <mergeCell ref="A6:B7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Normal="100" zoomScaleSheetLayoutView="100" workbookViewId="0">
      <selection activeCell="F15" sqref="F15"/>
    </sheetView>
  </sheetViews>
  <sheetFormatPr baseColWidth="10" defaultColWidth="11.28515625" defaultRowHeight="15" x14ac:dyDescent="0.25"/>
  <cols>
    <col min="1" max="1" width="47.7109375" style="365" bestFit="1" customWidth="1"/>
    <col min="2" max="2" width="11.28515625" style="355"/>
    <col min="3" max="3" width="12.28515625" style="355" customWidth="1"/>
    <col min="4" max="16384" width="11.28515625" style="355"/>
  </cols>
  <sheetData>
    <row r="1" spans="1:7" ht="16.5" customHeight="1" x14ac:dyDescent="0.25">
      <c r="A1" s="1425" t="str">
        <f>'CPCA-I-01'!A1:G1</f>
        <v>Universidad Tecnológica de Guaymas</v>
      </c>
      <c r="B1" s="1425"/>
      <c r="C1" s="1425"/>
      <c r="D1" s="1425"/>
      <c r="E1" s="1425"/>
      <c r="F1" s="1425"/>
      <c r="G1" s="1425"/>
    </row>
    <row r="2" spans="1:7" ht="16.5" customHeight="1" x14ac:dyDescent="0.25">
      <c r="A2" s="1425" t="s">
        <v>795</v>
      </c>
      <c r="B2" s="1425"/>
      <c r="C2" s="1425"/>
      <c r="D2" s="1425"/>
      <c r="E2" s="1425"/>
      <c r="F2" s="1425"/>
      <c r="G2" s="1425"/>
    </row>
    <row r="3" spans="1:7" ht="16.5" x14ac:dyDescent="0.25">
      <c r="A3" s="1426" t="str">
        <f>'CPCA-I-03'!A3:D3</f>
        <v>Del 01 de enero al 31 de diciembre de 2020</v>
      </c>
      <c r="B3" s="1426"/>
      <c r="C3" s="1426"/>
      <c r="D3" s="1426"/>
      <c r="E3" s="1426"/>
      <c r="F3" s="1426"/>
      <c r="G3" s="1426"/>
    </row>
    <row r="4" spans="1:7" ht="17.25" thickBot="1" x14ac:dyDescent="0.3">
      <c r="A4" s="356"/>
      <c r="B4" s="1427" t="s">
        <v>796</v>
      </c>
      <c r="C4" s="1427"/>
      <c r="D4" s="1427"/>
      <c r="E4" s="164"/>
      <c r="F4" s="52"/>
      <c r="G4" s="513"/>
    </row>
    <row r="5" spans="1:7" ht="38.25" x14ac:dyDescent="0.25">
      <c r="A5" s="1354" t="s">
        <v>246</v>
      </c>
      <c r="B5" s="202" t="s">
        <v>503</v>
      </c>
      <c r="C5" s="202" t="s">
        <v>433</v>
      </c>
      <c r="D5" s="202" t="s">
        <v>504</v>
      </c>
      <c r="E5" s="203" t="s">
        <v>797</v>
      </c>
      <c r="F5" s="203" t="s">
        <v>798</v>
      </c>
      <c r="G5" s="202" t="s">
        <v>507</v>
      </c>
    </row>
    <row r="6" spans="1:7" ht="15.75" thickBot="1" x14ac:dyDescent="0.3">
      <c r="A6" s="1355"/>
      <c r="B6" s="291" t="s">
        <v>413</v>
      </c>
      <c r="C6" s="291" t="s">
        <v>414</v>
      </c>
      <c r="D6" s="291" t="s">
        <v>508</v>
      </c>
      <c r="E6" s="357" t="s">
        <v>416</v>
      </c>
      <c r="F6" s="357" t="s">
        <v>417</v>
      </c>
      <c r="G6" s="291" t="s">
        <v>509</v>
      </c>
    </row>
    <row r="7" spans="1:7" ht="16.5" x14ac:dyDescent="0.25">
      <c r="A7" s="366"/>
      <c r="B7" s="358"/>
      <c r="C7" s="358"/>
      <c r="D7" s="358"/>
      <c r="E7" s="358"/>
      <c r="F7" s="358"/>
      <c r="G7" s="358"/>
    </row>
    <row r="8" spans="1:7" s="361" customFormat="1" x14ac:dyDescent="0.25">
      <c r="A8" s="359" t="s">
        <v>799</v>
      </c>
      <c r="B8" s="360"/>
      <c r="C8" s="360"/>
      <c r="D8" s="360"/>
      <c r="E8" s="360"/>
      <c r="F8" s="360"/>
      <c r="G8" s="360"/>
    </row>
    <row r="9" spans="1:7" s="363" customFormat="1" x14ac:dyDescent="0.25">
      <c r="A9" s="362" t="s">
        <v>931</v>
      </c>
      <c r="B9" s="441">
        <f>B11+B12</f>
        <v>0</v>
      </c>
      <c r="C9" s="441">
        <f>C11+C12</f>
        <v>0</v>
      </c>
      <c r="D9" s="441">
        <f>SUM(B9+C9)</f>
        <v>0</v>
      </c>
      <c r="E9" s="441">
        <f>E11+E12</f>
        <v>0</v>
      </c>
      <c r="F9" s="441">
        <f>F11+F12</f>
        <v>0</v>
      </c>
      <c r="G9" s="441">
        <f>SUM(D9-E9)</f>
        <v>0</v>
      </c>
    </row>
    <row r="10" spans="1:7" s="364" customFormat="1" x14ac:dyDescent="0.25">
      <c r="A10" s="367"/>
      <c r="B10" s="442"/>
      <c r="C10" s="442"/>
      <c r="D10" s="442"/>
      <c r="E10" s="442"/>
      <c r="F10" s="442"/>
      <c r="G10" s="443"/>
    </row>
    <row r="11" spans="1:7" s="364" customFormat="1" x14ac:dyDescent="0.25">
      <c r="A11" s="367" t="s">
        <v>800</v>
      </c>
      <c r="B11" s="442"/>
      <c r="C11" s="442"/>
      <c r="D11" s="443">
        <f>B11+C11</f>
        <v>0</v>
      </c>
      <c r="E11" s="442"/>
      <c r="F11" s="442"/>
      <c r="G11" s="443">
        <f>D11-E11</f>
        <v>0</v>
      </c>
    </row>
    <row r="12" spans="1:7" s="364" customFormat="1" x14ac:dyDescent="0.25">
      <c r="A12" s="367" t="s">
        <v>801</v>
      </c>
      <c r="B12" s="442"/>
      <c r="C12" s="442"/>
      <c r="D12" s="443">
        <f>B12+C12</f>
        <v>0</v>
      </c>
      <c r="E12" s="442"/>
      <c r="F12" s="442"/>
      <c r="G12" s="443">
        <f>D12-E12</f>
        <v>0</v>
      </c>
    </row>
    <row r="13" spans="1:7" s="363" customFormat="1" x14ac:dyDescent="0.25">
      <c r="A13" s="362" t="s">
        <v>802</v>
      </c>
      <c r="B13" s="441">
        <f t="shared" ref="B13:G13" si="0">SUM(B14:B21)</f>
        <v>35746978.840000004</v>
      </c>
      <c r="C13" s="441">
        <f t="shared" si="0"/>
        <v>-4545343.7000000011</v>
      </c>
      <c r="D13" s="441">
        <f t="shared" si="0"/>
        <v>31201635.140000001</v>
      </c>
      <c r="E13" s="441">
        <f t="shared" si="0"/>
        <v>28833525.760000002</v>
      </c>
      <c r="F13" s="441">
        <f t="shared" si="0"/>
        <v>27495723.310000002</v>
      </c>
      <c r="G13" s="441">
        <f t="shared" si="0"/>
        <v>2368109.379999999</v>
      </c>
    </row>
    <row r="14" spans="1:7" s="364" customFormat="1" x14ac:dyDescent="0.25">
      <c r="A14" s="367" t="s">
        <v>803</v>
      </c>
      <c r="B14" s="442">
        <f>+'CPCA-II-13'!C212</f>
        <v>35746978.840000004</v>
      </c>
      <c r="C14" s="442">
        <f>+'CPCA-II-13'!D212</f>
        <v>-4545343.7000000011</v>
      </c>
      <c r="D14" s="443">
        <f t="shared" ref="D14:D21" si="1">B14+C14</f>
        <v>31201635.140000001</v>
      </c>
      <c r="E14" s="442">
        <f>+'CPCA-II-13'!F212</f>
        <v>28833525.760000002</v>
      </c>
      <c r="F14" s="442">
        <f>+'CPCA-II-13'!G212</f>
        <v>27495723.310000002</v>
      </c>
      <c r="G14" s="443">
        <f>D14-E14</f>
        <v>2368109.379999999</v>
      </c>
    </row>
    <row r="15" spans="1:7" s="364" customFormat="1" x14ac:dyDescent="0.25">
      <c r="A15" s="367" t="s">
        <v>804</v>
      </c>
      <c r="B15" s="442"/>
      <c r="C15" s="442"/>
      <c r="D15" s="443">
        <f t="shared" si="1"/>
        <v>0</v>
      </c>
      <c r="E15" s="442"/>
      <c r="F15" s="442"/>
      <c r="G15" s="443">
        <f t="shared" ref="G15:G38" si="2">D15-E15</f>
        <v>0</v>
      </c>
    </row>
    <row r="16" spans="1:7" s="364" customFormat="1" x14ac:dyDescent="0.25">
      <c r="A16" s="367" t="s">
        <v>805</v>
      </c>
      <c r="B16" s="442"/>
      <c r="C16" s="442"/>
      <c r="D16" s="443">
        <f t="shared" si="1"/>
        <v>0</v>
      </c>
      <c r="E16" s="442"/>
      <c r="F16" s="442"/>
      <c r="G16" s="443">
        <f t="shared" si="2"/>
        <v>0</v>
      </c>
    </row>
    <row r="17" spans="1:7" s="364" customFormat="1" x14ac:dyDescent="0.25">
      <c r="A17" s="367" t="s">
        <v>806</v>
      </c>
      <c r="B17" s="442"/>
      <c r="C17" s="442"/>
      <c r="D17" s="443">
        <f t="shared" si="1"/>
        <v>0</v>
      </c>
      <c r="E17" s="442"/>
      <c r="F17" s="442"/>
      <c r="G17" s="443">
        <f t="shared" si="2"/>
        <v>0</v>
      </c>
    </row>
    <row r="18" spans="1:7" s="364" customFormat="1" x14ac:dyDescent="0.25">
      <c r="A18" s="367" t="s">
        <v>807</v>
      </c>
      <c r="B18" s="442"/>
      <c r="C18" s="442"/>
      <c r="D18" s="443">
        <f t="shared" si="1"/>
        <v>0</v>
      </c>
      <c r="E18" s="442"/>
      <c r="F18" s="442"/>
      <c r="G18" s="443">
        <f t="shared" si="2"/>
        <v>0</v>
      </c>
    </row>
    <row r="19" spans="1:7" s="364" customFormat="1" ht="27" x14ac:dyDescent="0.25">
      <c r="A19" s="367" t="s">
        <v>808</v>
      </c>
      <c r="B19" s="442"/>
      <c r="C19" s="442"/>
      <c r="D19" s="443">
        <f t="shared" si="1"/>
        <v>0</v>
      </c>
      <c r="E19" s="442"/>
      <c r="F19" s="442"/>
      <c r="G19" s="443">
        <f t="shared" si="2"/>
        <v>0</v>
      </c>
    </row>
    <row r="20" spans="1:7" s="364" customFormat="1" x14ac:dyDescent="0.25">
      <c r="A20" s="367" t="s">
        <v>809</v>
      </c>
      <c r="B20" s="442"/>
      <c r="C20" s="442"/>
      <c r="D20" s="443">
        <f t="shared" si="1"/>
        <v>0</v>
      </c>
      <c r="E20" s="442"/>
      <c r="F20" s="442"/>
      <c r="G20" s="443">
        <f t="shared" si="2"/>
        <v>0</v>
      </c>
    </row>
    <row r="21" spans="1:7" s="364" customFormat="1" x14ac:dyDescent="0.25">
      <c r="A21" s="367" t="s">
        <v>810</v>
      </c>
      <c r="B21" s="442"/>
      <c r="C21" s="442"/>
      <c r="D21" s="443">
        <f t="shared" si="1"/>
        <v>0</v>
      </c>
      <c r="E21" s="442"/>
      <c r="F21" s="442"/>
      <c r="G21" s="443">
        <f t="shared" si="2"/>
        <v>0</v>
      </c>
    </row>
    <row r="22" spans="1:7" s="363" customFormat="1" x14ac:dyDescent="0.25">
      <c r="A22" s="362" t="s">
        <v>811</v>
      </c>
      <c r="B22" s="441">
        <f t="shared" ref="B22:G22" si="3">SUM(B23:B25)</f>
        <v>0</v>
      </c>
      <c r="C22" s="441">
        <f t="shared" si="3"/>
        <v>0</v>
      </c>
      <c r="D22" s="441">
        <f t="shared" si="3"/>
        <v>0</v>
      </c>
      <c r="E22" s="441">
        <f t="shared" si="3"/>
        <v>0</v>
      </c>
      <c r="F22" s="441">
        <f t="shared" si="3"/>
        <v>0</v>
      </c>
      <c r="G22" s="441">
        <f t="shared" si="3"/>
        <v>0</v>
      </c>
    </row>
    <row r="23" spans="1:7" s="364" customFormat="1" ht="27" x14ac:dyDescent="0.25">
      <c r="A23" s="367" t="s">
        <v>812</v>
      </c>
      <c r="B23" s="442"/>
      <c r="C23" s="442"/>
      <c r="D23" s="443">
        <f>B23+C23</f>
        <v>0</v>
      </c>
      <c r="E23" s="442"/>
      <c r="F23" s="442"/>
      <c r="G23" s="443">
        <f t="shared" si="2"/>
        <v>0</v>
      </c>
    </row>
    <row r="24" spans="1:7" s="364" customFormat="1" x14ac:dyDescent="0.25">
      <c r="A24" s="367" t="s">
        <v>813</v>
      </c>
      <c r="B24" s="442"/>
      <c r="C24" s="442"/>
      <c r="D24" s="443">
        <f>B24+C24</f>
        <v>0</v>
      </c>
      <c r="E24" s="442"/>
      <c r="F24" s="442"/>
      <c r="G24" s="443">
        <f t="shared" si="2"/>
        <v>0</v>
      </c>
    </row>
    <row r="25" spans="1:7" s="364" customFormat="1" x14ac:dyDescent="0.25">
      <c r="A25" s="367" t="s">
        <v>814</v>
      </c>
      <c r="B25" s="442"/>
      <c r="C25" s="442"/>
      <c r="D25" s="443">
        <f>B25+C25</f>
        <v>0</v>
      </c>
      <c r="E25" s="442"/>
      <c r="F25" s="442"/>
      <c r="G25" s="443">
        <f t="shared" si="2"/>
        <v>0</v>
      </c>
    </row>
    <row r="26" spans="1:7" s="363" customFormat="1" x14ac:dyDescent="0.25">
      <c r="A26" s="362" t="s">
        <v>815</v>
      </c>
      <c r="B26" s="441">
        <f>B27+B28</f>
        <v>0</v>
      </c>
      <c r="C26" s="441">
        <f>C27+C28</f>
        <v>0</v>
      </c>
      <c r="D26" s="441">
        <f>SUM(D27:D28)</f>
        <v>0</v>
      </c>
      <c r="E26" s="441">
        <f>E27+E28</f>
        <v>0</v>
      </c>
      <c r="F26" s="441">
        <f>F27+F28</f>
        <v>0</v>
      </c>
      <c r="G26" s="441">
        <f>SUM(G27:G28)</f>
        <v>0</v>
      </c>
    </row>
    <row r="27" spans="1:7" s="364" customFormat="1" x14ac:dyDescent="0.25">
      <c r="A27" s="367" t="s">
        <v>816</v>
      </c>
      <c r="B27" s="442"/>
      <c r="C27" s="442"/>
      <c r="D27" s="443">
        <f>B27+C27</f>
        <v>0</v>
      </c>
      <c r="E27" s="442"/>
      <c r="F27" s="442"/>
      <c r="G27" s="443">
        <f t="shared" si="2"/>
        <v>0</v>
      </c>
    </row>
    <row r="28" spans="1:7" s="364" customFormat="1" x14ac:dyDescent="0.25">
      <c r="A28" s="367" t="s">
        <v>817</v>
      </c>
      <c r="B28" s="442"/>
      <c r="C28" s="442"/>
      <c r="D28" s="443">
        <f>B28+C28</f>
        <v>0</v>
      </c>
      <c r="E28" s="442"/>
      <c r="F28" s="442"/>
      <c r="G28" s="443">
        <f t="shared" si="2"/>
        <v>0</v>
      </c>
    </row>
    <row r="29" spans="1:7" s="363" customFormat="1" x14ac:dyDescent="0.25">
      <c r="A29" s="362" t="s">
        <v>818</v>
      </c>
      <c r="B29" s="441">
        <f>B30+B31+B32+B33</f>
        <v>0</v>
      </c>
      <c r="C29" s="441">
        <f>C30+C31+C32+C33</f>
        <v>0</v>
      </c>
      <c r="D29" s="441">
        <f>SUM(D30:D33)</f>
        <v>0</v>
      </c>
      <c r="E29" s="441">
        <f>E30+E31+E32+E33</f>
        <v>0</v>
      </c>
      <c r="F29" s="441">
        <f>F30+F31+F32+F33</f>
        <v>0</v>
      </c>
      <c r="G29" s="441">
        <f>SUM(G30:G33)</f>
        <v>0</v>
      </c>
    </row>
    <row r="30" spans="1:7" s="364" customFormat="1" x14ac:dyDescent="0.25">
      <c r="A30" s="367" t="s">
        <v>219</v>
      </c>
      <c r="B30" s="442"/>
      <c r="C30" s="442"/>
      <c r="D30" s="443">
        <f>B30+C30</f>
        <v>0</v>
      </c>
      <c r="E30" s="442"/>
      <c r="F30" s="442"/>
      <c r="G30" s="443">
        <f t="shared" si="2"/>
        <v>0</v>
      </c>
    </row>
    <row r="31" spans="1:7" s="364" customFormat="1" x14ac:dyDescent="0.25">
      <c r="A31" s="367" t="s">
        <v>819</v>
      </c>
      <c r="B31" s="442"/>
      <c r="C31" s="442"/>
      <c r="D31" s="443">
        <f>B31+C31</f>
        <v>0</v>
      </c>
      <c r="E31" s="442"/>
      <c r="F31" s="442"/>
      <c r="G31" s="443">
        <f t="shared" si="2"/>
        <v>0</v>
      </c>
    </row>
    <row r="32" spans="1:7" s="364" customFormat="1" x14ac:dyDescent="0.25">
      <c r="A32" s="367" t="s">
        <v>820</v>
      </c>
      <c r="B32" s="442"/>
      <c r="C32" s="442"/>
      <c r="D32" s="443">
        <f>B32+C32</f>
        <v>0</v>
      </c>
      <c r="E32" s="442"/>
      <c r="F32" s="442"/>
      <c r="G32" s="443">
        <f t="shared" si="2"/>
        <v>0</v>
      </c>
    </row>
    <row r="33" spans="1:8" s="364" customFormat="1" x14ac:dyDescent="0.25">
      <c r="A33" s="367" t="s">
        <v>821</v>
      </c>
      <c r="B33" s="442"/>
      <c r="C33" s="442"/>
      <c r="D33" s="443">
        <f>B33+C33</f>
        <v>0</v>
      </c>
      <c r="E33" s="442"/>
      <c r="F33" s="442"/>
      <c r="G33" s="443">
        <f t="shared" si="2"/>
        <v>0</v>
      </c>
    </row>
    <row r="34" spans="1:8" s="363" customFormat="1" x14ac:dyDescent="0.25">
      <c r="A34" s="362" t="s">
        <v>822</v>
      </c>
      <c r="B34" s="441">
        <f t="shared" ref="B34:G34" si="4">B35</f>
        <v>0</v>
      </c>
      <c r="C34" s="441">
        <f t="shared" si="4"/>
        <v>0</v>
      </c>
      <c r="D34" s="441">
        <f t="shared" si="4"/>
        <v>0</v>
      </c>
      <c r="E34" s="441">
        <f t="shared" si="4"/>
        <v>0</v>
      </c>
      <c r="F34" s="441">
        <f t="shared" si="4"/>
        <v>0</v>
      </c>
      <c r="G34" s="441">
        <f t="shared" si="4"/>
        <v>0</v>
      </c>
    </row>
    <row r="35" spans="1:8" s="364" customFormat="1" x14ac:dyDescent="0.25">
      <c r="A35" s="367" t="s">
        <v>823</v>
      </c>
      <c r="B35" s="442"/>
      <c r="C35" s="442"/>
      <c r="D35" s="443">
        <f>B35+C35</f>
        <v>0</v>
      </c>
      <c r="E35" s="442"/>
      <c r="F35" s="442"/>
      <c r="G35" s="443">
        <f t="shared" si="2"/>
        <v>0</v>
      </c>
    </row>
    <row r="36" spans="1:8" s="363" customFormat="1" x14ac:dyDescent="0.25">
      <c r="A36" s="362" t="s">
        <v>824</v>
      </c>
      <c r="B36" s="444"/>
      <c r="C36" s="444"/>
      <c r="D36" s="441">
        <f>B36+C36</f>
        <v>0</v>
      </c>
      <c r="E36" s="444"/>
      <c r="F36" s="444"/>
      <c r="G36" s="441">
        <f t="shared" si="2"/>
        <v>0</v>
      </c>
    </row>
    <row r="37" spans="1:8" s="363" customFormat="1" ht="27" x14ac:dyDescent="0.25">
      <c r="A37" s="362" t="s">
        <v>825</v>
      </c>
      <c r="B37" s="444"/>
      <c r="C37" s="444"/>
      <c r="D37" s="441">
        <f>B37+C37</f>
        <v>0</v>
      </c>
      <c r="E37" s="444"/>
      <c r="F37" s="444"/>
      <c r="G37" s="441">
        <f t="shared" si="2"/>
        <v>0</v>
      </c>
    </row>
    <row r="38" spans="1:8" s="363" customFormat="1" ht="15.75" thickBot="1" x14ac:dyDescent="0.3">
      <c r="A38" s="362" t="s">
        <v>826</v>
      </c>
      <c r="B38" s="444"/>
      <c r="C38" s="444"/>
      <c r="D38" s="441">
        <f>B38+C38</f>
        <v>0</v>
      </c>
      <c r="E38" s="444"/>
      <c r="F38" s="444"/>
      <c r="G38" s="441">
        <f t="shared" si="2"/>
        <v>0</v>
      </c>
    </row>
    <row r="39" spans="1:8" ht="32.25" customHeight="1" thickBot="1" x14ac:dyDescent="0.3">
      <c r="A39" s="368" t="s">
        <v>559</v>
      </c>
      <c r="B39" s="445">
        <f t="shared" ref="B39:G39" si="5">SUM(B$9,B$13,B$22,B$26,B$29,B$34,B$36,B$37,B$38)</f>
        <v>35746978.840000004</v>
      </c>
      <c r="C39" s="445">
        <f t="shared" si="5"/>
        <v>-4545343.7000000011</v>
      </c>
      <c r="D39" s="445">
        <f t="shared" si="5"/>
        <v>31201635.140000001</v>
      </c>
      <c r="E39" s="445">
        <f t="shared" si="5"/>
        <v>28833525.760000002</v>
      </c>
      <c r="F39" s="445">
        <f t="shared" si="5"/>
        <v>27495723.310000002</v>
      </c>
      <c r="G39" s="445">
        <f t="shared" si="5"/>
        <v>2368109.379999999</v>
      </c>
      <c r="H39" s="511" t="str">
        <f>IF((B39-'CPCA II-04'!B80)&gt;0.9,"ERROR!!!!! EL MONTO NO COINCIDE CON LO REPORTADO EN EL FORMATO ETCA-II-04 EN EL TOTAL APROBADO ANUAL DEL ANALÍTICO DE EGRESOS","")</f>
        <v/>
      </c>
    </row>
    <row r="40" spans="1:8" ht="18" customHeight="1" x14ac:dyDescent="0.25">
      <c r="A40" s="509"/>
      <c r="B40" s="512"/>
      <c r="C40" s="512"/>
      <c r="D40" s="512"/>
      <c r="E40" s="512"/>
      <c r="F40" s="512"/>
      <c r="G40" s="512"/>
      <c r="H40" s="511" t="str">
        <f>IF((C39-'CPCA II-04'!C80)&gt;0.9,"ERROR!!!!! EL MONTO NO COINCIDE CON LO REPORTADO EN EL FORMATO ETCA-II-04 EN EL TOTAL DE AMPLIACIONES/REDUCCIONES PRESENTADO EN EL ANALÍTICO DE EGRESOS","")</f>
        <v/>
      </c>
    </row>
    <row r="41" spans="1:8" ht="18" customHeight="1" x14ac:dyDescent="0.25">
      <c r="A41" s="509"/>
      <c r="B41" s="512"/>
      <c r="C41" s="512"/>
      <c r="D41" s="512"/>
      <c r="E41" s="512"/>
      <c r="F41" s="512"/>
      <c r="G41" s="512"/>
      <c r="H41" s="511" t="str">
        <f>IF((D39-'CPCA II-04'!D80)&gt;0.9,"ERROR!!!!! EL MONTO NO COINCIDE CON LO REPORTADO EN EL FORMATO ETCA-II-04 EN EL TOTAL MODIFICADO ANUAL PRESENTADO EN EL ANALÍTICO DE EGRESOS","")</f>
        <v/>
      </c>
    </row>
    <row r="42" spans="1:8" ht="18" customHeight="1" x14ac:dyDescent="0.25">
      <c r="A42" s="509"/>
      <c r="B42" s="512"/>
      <c r="C42" s="512"/>
      <c r="D42" s="512"/>
      <c r="E42" s="512"/>
      <c r="F42" s="512"/>
      <c r="G42" s="512"/>
      <c r="H42" s="511" t="str">
        <f>IF((E39-'CPCA II-04'!E80)&gt;0.9,"ERROR!!!!! EL MONTO NO COINCIDE CON LO REPORTADO EN EL FORMATO ETCA-II-04 EN EL TOTAL DEVENGADO ANUAL PRESENTADO EN EL ANALÍTICO DE EGRESOS","")</f>
        <v/>
      </c>
    </row>
    <row r="43" spans="1:8" ht="18" customHeight="1" x14ac:dyDescent="0.25">
      <c r="A43" s="509"/>
      <c r="B43" s="512"/>
      <c r="C43" s="512"/>
      <c r="D43" s="512"/>
      <c r="E43" s="512"/>
      <c r="F43" s="512"/>
      <c r="G43" s="512"/>
      <c r="H43" s="511" t="str">
        <f>IF((F39-'CPCA II-04'!F80)&gt;0.9,"ERROR!!!!! EL MONTO NO COINCIDE CON LO REPORTADO EN EL FORMATO ETCA-II-04 EN EL TOTAL PAGADO ANUAL PRESENTADO EN EL ANALÍTICO DE EGRESOS","")</f>
        <v/>
      </c>
    </row>
    <row r="44" spans="1:8" ht="18" customHeight="1" x14ac:dyDescent="0.25">
      <c r="H44" s="511" t="str">
        <f>IF((G39-'CPCA II-04'!G80)&gt;0.9,"ERROR!!!!!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5">
    <mergeCell ref="A1:G1"/>
    <mergeCell ref="A2:G2"/>
    <mergeCell ref="A3:G3"/>
    <mergeCell ref="A5:A6"/>
    <mergeCell ref="B4:D4"/>
  </mergeCells>
  <printOptions horizontalCentered="1"/>
  <pageMargins left="0.39370078740157483" right="0.39370078740157483" top="0.74803149606299213" bottom="0.74803149606299213" header="0.31496062992125984" footer="0.31496062992125984"/>
  <pageSetup scale="84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="90" zoomScaleNormal="100" zoomScaleSheetLayoutView="90" workbookViewId="0">
      <selection activeCell="B19" sqref="B19"/>
    </sheetView>
  </sheetViews>
  <sheetFormatPr baseColWidth="10" defaultColWidth="11.28515625" defaultRowHeight="16.5" x14ac:dyDescent="0.3"/>
  <cols>
    <col min="1" max="1" width="1.85546875" style="370" customWidth="1"/>
    <col min="2" max="2" width="34.7109375" style="46" customWidth="1"/>
    <col min="3" max="3" width="20.85546875" style="46" customWidth="1"/>
    <col min="4" max="4" width="25.7109375" style="46" customWidth="1"/>
    <col min="5" max="5" width="19.85546875" style="46" customWidth="1"/>
    <col min="6" max="16384" width="11.28515625" style="46"/>
  </cols>
  <sheetData>
    <row r="1" spans="1:6" ht="16.5" customHeight="1" x14ac:dyDescent="0.3">
      <c r="A1" s="1428" t="str">
        <f>'CPCA-I-01'!A1:G1</f>
        <v>Universidad Tecnológica de Guaymas</v>
      </c>
      <c r="B1" s="1428"/>
      <c r="C1" s="1428"/>
      <c r="D1" s="1428"/>
      <c r="E1" s="1428"/>
    </row>
    <row r="2" spans="1:6" x14ac:dyDescent="0.3">
      <c r="A2" s="1429" t="s">
        <v>827</v>
      </c>
      <c r="B2" s="1429"/>
      <c r="C2" s="1429"/>
      <c r="D2" s="1429"/>
      <c r="E2" s="1429"/>
    </row>
    <row r="3" spans="1:6" x14ac:dyDescent="0.3">
      <c r="A3" s="1429" t="str">
        <f>'CPCA-I-03'!A3:D3</f>
        <v>Del 01 de enero al 31 de diciembre de 2020</v>
      </c>
      <c r="B3" s="1429"/>
      <c r="C3" s="1429"/>
      <c r="D3" s="1429"/>
      <c r="E3" s="1429"/>
    </row>
    <row r="4" spans="1:6" x14ac:dyDescent="0.3">
      <c r="A4" s="794"/>
      <c r="B4" s="794"/>
      <c r="C4" s="794" t="s">
        <v>1037</v>
      </c>
      <c r="D4" s="4"/>
      <c r="E4" s="369"/>
    </row>
    <row r="5" spans="1:6" ht="6.75" customHeight="1" thickBot="1" x14ac:dyDescent="0.35"/>
    <row r="6" spans="1:6" s="371" customFormat="1" ht="17.25" customHeight="1" x14ac:dyDescent="0.25">
      <c r="A6" s="1430"/>
      <c r="B6" s="1431"/>
      <c r="C6" s="795"/>
      <c r="D6" s="795"/>
      <c r="E6" s="384"/>
    </row>
    <row r="7" spans="1:6" s="371" customFormat="1" ht="20.25" customHeight="1" x14ac:dyDescent="0.25">
      <c r="A7" s="373"/>
      <c r="B7" s="383" t="s">
        <v>828</v>
      </c>
      <c r="C7" s="372"/>
      <c r="D7" s="372"/>
      <c r="E7" s="374"/>
      <c r="F7" s="375"/>
    </row>
    <row r="8" spans="1:6" s="371" customFormat="1" ht="20.25" customHeight="1" x14ac:dyDescent="0.25">
      <c r="A8" s="376"/>
      <c r="C8" s="372"/>
      <c r="D8" s="372"/>
      <c r="E8" s="374"/>
      <c r="F8" s="375"/>
    </row>
    <row r="9" spans="1:6" s="371" customFormat="1" ht="27.75" customHeight="1" x14ac:dyDescent="0.25">
      <c r="A9" s="593"/>
      <c r="B9" s="600" t="s">
        <v>829</v>
      </c>
      <c r="C9" s="597"/>
      <c r="D9" s="592" t="s">
        <v>830</v>
      </c>
      <c r="E9" s="594" t="s">
        <v>831</v>
      </c>
      <c r="F9" s="375"/>
    </row>
    <row r="10" spans="1:6" s="371" customFormat="1" ht="20.25" customHeight="1" x14ac:dyDescent="0.25">
      <c r="A10" s="373"/>
      <c r="C10" s="598"/>
      <c r="D10" s="595"/>
      <c r="E10" s="374"/>
      <c r="F10" s="375"/>
    </row>
    <row r="11" spans="1:6" s="371" customFormat="1" ht="20.25" customHeight="1" x14ac:dyDescent="0.25">
      <c r="A11" s="376"/>
      <c r="C11" s="598"/>
      <c r="D11" s="595"/>
      <c r="E11" s="374"/>
      <c r="F11" s="375"/>
    </row>
    <row r="12" spans="1:6" x14ac:dyDescent="0.3">
      <c r="A12" s="377"/>
      <c r="C12" s="599"/>
      <c r="D12" s="596"/>
      <c r="E12" s="378"/>
      <c r="F12" s="18"/>
    </row>
    <row r="13" spans="1:6" x14ac:dyDescent="0.3">
      <c r="A13" s="377"/>
      <c r="B13" s="18"/>
      <c r="C13" s="599"/>
      <c r="D13" s="596"/>
      <c r="E13" s="378"/>
      <c r="F13" s="18"/>
    </row>
    <row r="14" spans="1:6" x14ac:dyDescent="0.3">
      <c r="A14" s="377"/>
      <c r="B14" s="18"/>
      <c r="C14" s="599"/>
      <c r="D14" s="596"/>
      <c r="E14" s="378"/>
      <c r="F14" s="18"/>
    </row>
    <row r="15" spans="1:6" x14ac:dyDescent="0.3">
      <c r="A15" s="377"/>
      <c r="B15" s="18"/>
      <c r="C15" s="599"/>
      <c r="D15" s="596"/>
      <c r="E15" s="378"/>
      <c r="F15" s="18"/>
    </row>
    <row r="16" spans="1:6" x14ac:dyDescent="0.3">
      <c r="A16" s="377"/>
      <c r="B16" s="18"/>
      <c r="C16" s="599"/>
      <c r="D16" s="596"/>
      <c r="E16" s="378"/>
      <c r="F16" s="18"/>
    </row>
    <row r="17" spans="1:6" x14ac:dyDescent="0.3">
      <c r="A17" s="377"/>
      <c r="B17" s="18"/>
      <c r="C17" s="599"/>
      <c r="D17" s="596"/>
      <c r="E17" s="378"/>
      <c r="F17" s="18"/>
    </row>
    <row r="18" spans="1:6" x14ac:dyDescent="0.3">
      <c r="A18" s="377"/>
      <c r="B18" s="18"/>
      <c r="C18" s="599"/>
      <c r="D18" s="596"/>
      <c r="E18" s="378"/>
      <c r="F18" s="18"/>
    </row>
    <row r="19" spans="1:6" x14ac:dyDescent="0.3">
      <c r="A19" s="377"/>
      <c r="B19" s="18"/>
      <c r="C19" s="599"/>
      <c r="D19" s="596"/>
      <c r="E19" s="378"/>
      <c r="F19" s="18"/>
    </row>
    <row r="20" spans="1:6" x14ac:dyDescent="0.3">
      <c r="A20" s="377"/>
      <c r="B20" s="18"/>
      <c r="C20" s="599"/>
      <c r="D20" s="596"/>
      <c r="E20" s="378"/>
      <c r="F20" s="18"/>
    </row>
    <row r="21" spans="1:6" x14ac:dyDescent="0.3">
      <c r="A21" s="377"/>
      <c r="B21" s="18"/>
      <c r="C21" s="599"/>
      <c r="D21" s="596"/>
      <c r="E21" s="378"/>
      <c r="F21" s="18"/>
    </row>
    <row r="22" spans="1:6" x14ac:dyDescent="0.3">
      <c r="A22" s="377"/>
      <c r="B22" s="18"/>
      <c r="C22" s="599"/>
      <c r="D22" s="596"/>
      <c r="E22" s="378"/>
      <c r="F22" s="18"/>
    </row>
    <row r="23" spans="1:6" x14ac:dyDescent="0.3">
      <c r="A23" s="377"/>
      <c r="B23" s="18"/>
      <c r="C23" s="599"/>
      <c r="D23" s="596"/>
      <c r="E23" s="378"/>
      <c r="F23" s="18"/>
    </row>
    <row r="24" spans="1:6" x14ac:dyDescent="0.3">
      <c r="A24" s="377"/>
      <c r="B24" s="18"/>
      <c r="C24" s="599"/>
      <c r="D24" s="596"/>
      <c r="E24" s="378"/>
      <c r="F24" s="18"/>
    </row>
    <row r="25" spans="1:6" x14ac:dyDescent="0.3">
      <c r="A25" s="377"/>
      <c r="B25" s="18"/>
      <c r="C25" s="599"/>
      <c r="D25" s="596"/>
      <c r="E25" s="378"/>
      <c r="F25" s="18"/>
    </row>
    <row r="26" spans="1:6" x14ac:dyDescent="0.3">
      <c r="A26" s="377"/>
      <c r="B26" s="18"/>
      <c r="C26" s="599"/>
      <c r="D26" s="596"/>
      <c r="E26" s="378"/>
      <c r="F26" s="18"/>
    </row>
    <row r="27" spans="1:6" x14ac:dyDescent="0.3">
      <c r="A27" s="377"/>
      <c r="B27" s="18"/>
      <c r="C27" s="599"/>
      <c r="D27" s="596"/>
      <c r="E27" s="378"/>
      <c r="F27" s="18"/>
    </row>
    <row r="28" spans="1:6" x14ac:dyDescent="0.3">
      <c r="A28" s="377"/>
      <c r="B28" s="18"/>
      <c r="C28" s="599"/>
      <c r="D28" s="596"/>
      <c r="E28" s="378"/>
      <c r="F28" s="18"/>
    </row>
    <row r="29" spans="1:6" x14ac:dyDescent="0.3">
      <c r="A29" s="377"/>
      <c r="B29" s="18"/>
      <c r="C29" s="599"/>
      <c r="D29" s="596"/>
      <c r="E29" s="378"/>
      <c r="F29" s="18"/>
    </row>
    <row r="30" spans="1:6" x14ac:dyDescent="0.3">
      <c r="A30" s="377"/>
      <c r="B30" s="18"/>
      <c r="C30" s="599"/>
      <c r="D30" s="596"/>
      <c r="E30" s="378"/>
      <c r="F30" s="18"/>
    </row>
    <row r="31" spans="1:6" x14ac:dyDescent="0.3">
      <c r="A31" s="377"/>
      <c r="B31" s="18"/>
      <c r="C31" s="599"/>
      <c r="D31" s="596"/>
      <c r="E31" s="378"/>
      <c r="F31" s="18"/>
    </row>
    <row r="32" spans="1:6" x14ac:dyDescent="0.3">
      <c r="A32" s="377"/>
      <c r="B32" s="18"/>
      <c r="C32" s="599"/>
      <c r="D32" s="596"/>
      <c r="E32" s="378"/>
      <c r="F32" s="18"/>
    </row>
    <row r="33" spans="1:6" x14ac:dyDescent="0.3">
      <c r="A33" s="377"/>
      <c r="B33" s="18"/>
      <c r="C33" s="599"/>
      <c r="D33" s="596"/>
      <c r="E33" s="378"/>
      <c r="F33" s="18"/>
    </row>
    <row r="34" spans="1:6" ht="17.25" thickBot="1" x14ac:dyDescent="0.35">
      <c r="A34" s="379"/>
      <c r="B34" s="380"/>
      <c r="C34" s="599"/>
      <c r="D34" s="596"/>
      <c r="E34" s="378"/>
      <c r="F34" s="18"/>
    </row>
    <row r="35" spans="1:6" ht="25.5" x14ac:dyDescent="0.35">
      <c r="A35" s="381" t="s">
        <v>832</v>
      </c>
      <c r="B35" s="46" t="s">
        <v>833</v>
      </c>
      <c r="C35" s="601"/>
      <c r="D35" s="601"/>
      <c r="E35" s="601"/>
      <c r="F35" s="18"/>
    </row>
    <row r="36" spans="1:6" x14ac:dyDescent="0.3">
      <c r="B36" s="46" t="s">
        <v>834</v>
      </c>
      <c r="C36" s="18"/>
      <c r="D36" s="18"/>
      <c r="E36" s="18"/>
      <c r="F36" s="18"/>
    </row>
    <row r="37" spans="1:6" x14ac:dyDescent="0.3">
      <c r="A37" s="440" t="s">
        <v>81</v>
      </c>
      <c r="C37" s="382"/>
      <c r="D37" s="382"/>
      <c r="E37" s="18"/>
      <c r="F37" s="18"/>
    </row>
    <row r="38" spans="1:6" ht="10.5" customHeight="1" x14ac:dyDescent="0.3">
      <c r="A38" s="602"/>
      <c r="B38" s="382"/>
      <c r="C38" s="382"/>
      <c r="D38" s="382"/>
      <c r="E38" s="18"/>
    </row>
    <row r="39" spans="1:6" x14ac:dyDescent="0.3">
      <c r="A39" s="602"/>
      <c r="B39" s="18"/>
      <c r="C39" s="18"/>
      <c r="D39" s="18"/>
      <c r="E39" s="18"/>
    </row>
    <row r="41" spans="1:6" x14ac:dyDescent="0.3">
      <c r="A41" s="440"/>
    </row>
    <row r="42" spans="1:6" x14ac:dyDescent="0.3">
      <c r="A42" s="440"/>
    </row>
  </sheetData>
  <mergeCells count="4">
    <mergeCell ref="A1:E1"/>
    <mergeCell ref="A2:E2"/>
    <mergeCell ref="A3:E3"/>
    <mergeCell ref="A6:B6"/>
  </mergeCells>
  <printOptions horizontalCentered="1"/>
  <pageMargins left="0.39370078740157483" right="0.39370078740157483" top="0.74803149606299213" bottom="0.74803149606299213" header="0.31496062992125984" footer="0.31496062992125984"/>
  <pageSetup scale="94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view="pageLayout" zoomScale="80" zoomScaleNormal="100" zoomScalePageLayoutView="80" workbookViewId="0">
      <selection activeCell="I17" sqref="I17"/>
    </sheetView>
  </sheetViews>
  <sheetFormatPr baseColWidth="10" defaultColWidth="11" defaultRowHeight="15.75" x14ac:dyDescent="0.25"/>
  <cols>
    <col min="1" max="1" width="16.28515625" style="956" customWidth="1"/>
    <col min="2" max="2" width="45.5703125" style="947" customWidth="1"/>
    <col min="3" max="3" width="14.42578125" style="955" customWidth="1"/>
    <col min="4" max="4" width="6.7109375" style="955" customWidth="1"/>
    <col min="5" max="5" width="6" style="955" customWidth="1"/>
    <col min="6" max="6" width="8.28515625" style="955" customWidth="1"/>
    <col min="7" max="20" width="10.7109375" style="947" customWidth="1"/>
    <col min="21" max="21" width="11.42578125" style="947" customWidth="1"/>
    <col min="22" max="16384" width="11" style="947"/>
  </cols>
  <sheetData>
    <row r="1" spans="1:21" s="928" customFormat="1" ht="19.5" customHeight="1" x14ac:dyDescent="0.25">
      <c r="A1" s="923" t="s">
        <v>1049</v>
      </c>
      <c r="B1" s="924"/>
      <c r="C1" s="925"/>
      <c r="D1" s="925"/>
      <c r="E1" s="925"/>
      <c r="F1" s="925"/>
      <c r="G1" s="926"/>
      <c r="H1" s="926"/>
      <c r="I1" s="926"/>
      <c r="J1" s="926"/>
      <c r="K1" s="926"/>
      <c r="L1" s="926"/>
      <c r="M1" s="927"/>
      <c r="N1" s="927"/>
      <c r="O1" s="927"/>
      <c r="P1" s="927"/>
      <c r="Q1" s="927"/>
      <c r="R1" s="927"/>
      <c r="S1" s="927"/>
      <c r="T1" s="927"/>
      <c r="U1" s="927"/>
    </row>
    <row r="2" spans="1:21" s="928" customFormat="1" ht="19.5" customHeight="1" x14ac:dyDescent="0.25">
      <c r="A2" s="923" t="s">
        <v>1050</v>
      </c>
      <c r="B2" s="929"/>
      <c r="C2" s="925"/>
      <c r="D2" s="925"/>
      <c r="E2" s="925"/>
      <c r="F2" s="925"/>
      <c r="G2" s="926"/>
      <c r="H2" s="926"/>
      <c r="I2" s="926"/>
      <c r="J2" s="926"/>
      <c r="K2" s="926"/>
      <c r="L2" s="926"/>
      <c r="M2" s="927"/>
      <c r="N2" s="927"/>
      <c r="O2" s="927"/>
      <c r="P2" s="927"/>
      <c r="Q2" s="927"/>
      <c r="R2" s="927"/>
      <c r="S2" s="927"/>
      <c r="T2" s="927"/>
      <c r="U2" s="927"/>
    </row>
    <row r="3" spans="1:21" s="928" customFormat="1" ht="12.75" x14ac:dyDescent="0.25">
      <c r="B3" s="929"/>
      <c r="C3" s="925"/>
      <c r="D3" s="925"/>
      <c r="E3" s="925"/>
      <c r="F3" s="925"/>
      <c r="G3" s="926"/>
      <c r="H3" s="926"/>
      <c r="I3" s="926"/>
      <c r="J3" s="926"/>
      <c r="K3" s="926"/>
      <c r="L3" s="926"/>
      <c r="M3" s="927"/>
      <c r="N3" s="927"/>
      <c r="O3" s="927"/>
      <c r="P3" s="927"/>
      <c r="Q3" s="927"/>
      <c r="R3" s="927"/>
      <c r="S3" s="927"/>
      <c r="T3" s="927"/>
      <c r="U3" s="927"/>
    </row>
    <row r="4" spans="1:21" s="928" customFormat="1" ht="26.25" customHeight="1" x14ac:dyDescent="0.2">
      <c r="A4" s="1433" t="s">
        <v>1051</v>
      </c>
      <c r="B4" s="1434" t="s">
        <v>1052</v>
      </c>
      <c r="C4" s="1434" t="s">
        <v>1053</v>
      </c>
      <c r="D4" s="1432" t="s">
        <v>1054</v>
      </c>
      <c r="E4" s="1432" t="s">
        <v>1055</v>
      </c>
      <c r="F4" s="1432" t="s">
        <v>1056</v>
      </c>
      <c r="G4" s="930" t="s">
        <v>1057</v>
      </c>
      <c r="H4" s="931"/>
      <c r="I4" s="931"/>
      <c r="J4" s="931"/>
      <c r="K4" s="931"/>
      <c r="L4" s="931" t="s">
        <v>1058</v>
      </c>
      <c r="M4" s="931"/>
      <c r="N4" s="931"/>
      <c r="O4" s="931"/>
      <c r="P4" s="931"/>
      <c r="Q4" s="932" t="s">
        <v>1059</v>
      </c>
      <c r="R4" s="932"/>
      <c r="S4" s="933"/>
      <c r="T4" s="933"/>
      <c r="U4" s="934" t="s">
        <v>1060</v>
      </c>
    </row>
    <row r="5" spans="1:21" s="928" customFormat="1" ht="51" customHeight="1" x14ac:dyDescent="0.2">
      <c r="A5" s="1433"/>
      <c r="B5" s="1434"/>
      <c r="C5" s="1434"/>
      <c r="D5" s="1432"/>
      <c r="E5" s="1432"/>
      <c r="F5" s="1432"/>
      <c r="G5" s="935" t="s">
        <v>1061</v>
      </c>
      <c r="H5" s="935" t="s">
        <v>1062</v>
      </c>
      <c r="I5" s="935" t="s">
        <v>1063</v>
      </c>
      <c r="J5" s="935" t="s">
        <v>1064</v>
      </c>
      <c r="K5" s="935" t="s">
        <v>1065</v>
      </c>
      <c r="L5" s="935" t="s">
        <v>1061</v>
      </c>
      <c r="M5" s="935" t="s">
        <v>1062</v>
      </c>
      <c r="N5" s="935" t="s">
        <v>1063</v>
      </c>
      <c r="O5" s="935" t="s">
        <v>1064</v>
      </c>
      <c r="P5" s="936" t="s">
        <v>1065</v>
      </c>
      <c r="Q5" s="935" t="s">
        <v>1061</v>
      </c>
      <c r="R5" s="935" t="s">
        <v>1062</v>
      </c>
      <c r="S5" s="935" t="s">
        <v>1063</v>
      </c>
      <c r="T5" s="935" t="s">
        <v>1064</v>
      </c>
      <c r="U5" s="937" t="s">
        <v>1066</v>
      </c>
    </row>
    <row r="6" spans="1:21" s="928" customFormat="1" ht="24" customHeight="1" x14ac:dyDescent="0.25">
      <c r="A6" s="938"/>
      <c r="B6" s="939"/>
      <c r="C6" s="940"/>
      <c r="D6" s="940"/>
      <c r="E6" s="940"/>
      <c r="F6" s="940"/>
      <c r="G6" s="941"/>
      <c r="H6" s="941"/>
      <c r="I6" s="941"/>
      <c r="J6" s="941"/>
      <c r="K6" s="941"/>
      <c r="L6" s="941"/>
      <c r="M6" s="941"/>
      <c r="N6" s="941"/>
      <c r="O6" s="941"/>
      <c r="P6" s="942"/>
      <c r="Q6" s="941"/>
      <c r="R6" s="941"/>
      <c r="S6" s="941"/>
      <c r="T6" s="941"/>
      <c r="U6" s="943"/>
    </row>
    <row r="7" spans="1:21" s="928" customFormat="1" ht="24" customHeight="1" x14ac:dyDescent="0.25">
      <c r="A7" s="944"/>
      <c r="B7" s="939"/>
      <c r="C7" s="940"/>
      <c r="D7" s="940"/>
      <c r="E7" s="940"/>
      <c r="F7" s="940"/>
      <c r="G7" s="941"/>
      <c r="H7" s="941"/>
      <c r="I7" s="941"/>
      <c r="J7" s="941"/>
      <c r="K7" s="941"/>
      <c r="L7" s="941"/>
      <c r="M7" s="941"/>
      <c r="N7" s="941"/>
      <c r="O7" s="941"/>
      <c r="P7" s="942"/>
      <c r="Q7" s="941"/>
      <c r="R7" s="941"/>
      <c r="S7" s="941"/>
      <c r="T7" s="941"/>
      <c r="U7" s="943"/>
    </row>
    <row r="8" spans="1:21" ht="22.5" customHeight="1" x14ac:dyDescent="0.25">
      <c r="A8" s="1437"/>
      <c r="B8" s="1438"/>
      <c r="C8" s="1439"/>
      <c r="D8" s="1439"/>
      <c r="E8" s="1438"/>
      <c r="F8" s="945" t="s">
        <v>1067</v>
      </c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1440"/>
    </row>
    <row r="9" spans="1:21" ht="22.5" customHeight="1" x14ac:dyDescent="0.25">
      <c r="A9" s="1437"/>
      <c r="B9" s="1438"/>
      <c r="C9" s="1439"/>
      <c r="D9" s="1439"/>
      <c r="E9" s="1438"/>
      <c r="F9" s="948" t="s">
        <v>1068</v>
      </c>
      <c r="G9" s="949"/>
      <c r="H9" s="950"/>
      <c r="I9" s="949"/>
      <c r="J9" s="950"/>
      <c r="K9" s="950"/>
      <c r="L9" s="949"/>
      <c r="M9" s="950"/>
      <c r="N9" s="949"/>
      <c r="O9" s="950"/>
      <c r="P9" s="950"/>
      <c r="Q9" s="949"/>
      <c r="R9" s="950"/>
      <c r="S9" s="949"/>
      <c r="T9" s="949"/>
      <c r="U9" s="1441"/>
    </row>
    <row r="10" spans="1:21" ht="22.5" customHeight="1" x14ac:dyDescent="0.25">
      <c r="A10" s="1437"/>
      <c r="B10" s="1438"/>
      <c r="C10" s="1439"/>
      <c r="D10" s="1439"/>
      <c r="E10" s="1438"/>
      <c r="F10" s="948" t="s">
        <v>1069</v>
      </c>
      <c r="G10" s="949"/>
      <c r="H10" s="950"/>
      <c r="I10" s="949"/>
      <c r="J10" s="950"/>
      <c r="K10" s="950"/>
      <c r="L10" s="949"/>
      <c r="M10" s="950"/>
      <c r="N10" s="949"/>
      <c r="O10" s="950"/>
      <c r="P10" s="950"/>
      <c r="Q10" s="949"/>
      <c r="R10" s="950"/>
      <c r="S10" s="949"/>
      <c r="T10" s="949"/>
      <c r="U10" s="1441"/>
    </row>
    <row r="11" spans="1:21" ht="9.75" customHeight="1" x14ac:dyDescent="0.25">
      <c r="A11" s="951"/>
      <c r="B11" s="952"/>
      <c r="C11" s="953"/>
      <c r="D11" s="953"/>
      <c r="E11" s="953"/>
      <c r="F11" s="953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952"/>
      <c r="S11" s="952"/>
      <c r="T11" s="952"/>
      <c r="U11" s="952"/>
    </row>
    <row r="12" spans="1:21" ht="26.25" customHeight="1" x14ac:dyDescent="0.25">
      <c r="A12" s="1435" t="s">
        <v>1070</v>
      </c>
      <c r="B12" s="1435"/>
      <c r="C12" s="1435"/>
      <c r="D12" s="1435"/>
      <c r="E12" s="1435"/>
      <c r="F12" s="1435"/>
      <c r="G12" s="1435"/>
      <c r="H12" s="1435"/>
      <c r="I12" s="1435"/>
      <c r="J12" s="1435"/>
      <c r="K12" s="1435"/>
      <c r="L12" s="1435"/>
      <c r="M12" s="1435"/>
      <c r="N12" s="1435"/>
      <c r="O12" s="1435"/>
      <c r="P12" s="1435"/>
      <c r="Q12" s="1435"/>
      <c r="R12" s="1435"/>
      <c r="S12" s="1435"/>
      <c r="T12" s="1435"/>
      <c r="U12" s="1435"/>
    </row>
    <row r="13" spans="1:21" ht="56.25" customHeight="1" x14ac:dyDescent="0.25">
      <c r="A13" s="1436"/>
      <c r="B13" s="1436"/>
      <c r="C13" s="1436"/>
      <c r="D13" s="1436"/>
      <c r="E13" s="1436"/>
      <c r="F13" s="1436"/>
      <c r="G13" s="1436"/>
      <c r="H13" s="1436"/>
      <c r="I13" s="1436"/>
      <c r="J13" s="1436"/>
      <c r="K13" s="1436"/>
      <c r="L13" s="1436"/>
      <c r="M13" s="1436"/>
      <c r="N13" s="1436"/>
      <c r="O13" s="1436"/>
      <c r="P13" s="1436"/>
      <c r="Q13" s="1436"/>
      <c r="R13" s="1436"/>
      <c r="S13" s="1436"/>
      <c r="T13" s="1436"/>
      <c r="U13" s="1436"/>
    </row>
    <row r="15" spans="1:21" ht="26.25" x14ac:dyDescent="0.25">
      <c r="A15" s="954" t="s">
        <v>1071</v>
      </c>
    </row>
  </sheetData>
  <protectedRanges>
    <protectedRange sqref="A11:F11 A14:F199" name="Rango2"/>
    <protectedRange sqref="O1:P4 T1:T4 T10:T1048576 O10:P11 O14:P1048576" name="Rango1"/>
  </protectedRanges>
  <mergeCells count="14">
    <mergeCell ref="A12:U12"/>
    <mergeCell ref="A13:U13"/>
    <mergeCell ref="A8:A10"/>
    <mergeCell ref="B8:B10"/>
    <mergeCell ref="C8:C10"/>
    <mergeCell ref="D8:D10"/>
    <mergeCell ref="E8:E10"/>
    <mergeCell ref="U8:U10"/>
    <mergeCell ref="F4:F5"/>
    <mergeCell ref="A4:A5"/>
    <mergeCell ref="B4:B5"/>
    <mergeCell ref="C4:C5"/>
    <mergeCell ref="D4:D5"/>
    <mergeCell ref="E4:E5"/>
  </mergeCells>
  <pageMargins left="0.35433070866141736" right="0.35433070866141736" top="1.1811023622047245" bottom="0.39370078740157483" header="0.31496062992125984" footer="0.31496062992125984"/>
  <pageSetup scale="50" fitToHeight="10" orientation="landscape" r:id="rId1"/>
  <headerFooter>
    <oddHeader>&amp;L&amp;G&amp;C&amp;"-,Negrita"&amp;20
GOBIERNO DEL ESTADO DE SONORA
INFORME DE AVANCE PROGRAMÁTICO 2020&amp;R&amp;"-,Negrita"&amp;14
CP&amp;16CA III-04
CUENTA PÚBLICA :__________________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Layout" zoomScale="60" zoomScaleNormal="70" zoomScalePageLayoutView="60" workbookViewId="0">
      <selection activeCell="K15" sqref="K15"/>
    </sheetView>
  </sheetViews>
  <sheetFormatPr baseColWidth="10" defaultRowHeight="15.75" x14ac:dyDescent="0.25"/>
  <cols>
    <col min="1" max="1" width="18.5703125" style="957" customWidth="1"/>
    <col min="2" max="2" width="35" customWidth="1"/>
    <col min="3" max="3" width="34.5703125" customWidth="1"/>
    <col min="4" max="4" width="37.140625" customWidth="1"/>
    <col min="5" max="6" width="18" customWidth="1"/>
    <col min="7" max="7" width="15.7109375" customWidth="1"/>
    <col min="8" max="8" width="17.85546875" customWidth="1"/>
    <col min="9" max="9" width="20" customWidth="1"/>
    <col min="10" max="10" width="27.42578125" customWidth="1"/>
    <col min="11" max="11" width="26.85546875" customWidth="1"/>
    <col min="256" max="256" width="3.7109375" customWidth="1"/>
    <col min="257" max="257" width="18.5703125" customWidth="1"/>
    <col min="258" max="258" width="35" customWidth="1"/>
    <col min="259" max="259" width="34.5703125" customWidth="1"/>
    <col min="260" max="260" width="37.140625" customWidth="1"/>
    <col min="261" max="262" width="18" customWidth="1"/>
    <col min="263" max="263" width="15.7109375" customWidth="1"/>
    <col min="264" max="264" width="17.85546875" customWidth="1"/>
    <col min="265" max="265" width="20" customWidth="1"/>
    <col min="266" max="266" width="27.42578125" customWidth="1"/>
    <col min="267" max="267" width="26.85546875" customWidth="1"/>
    <col min="512" max="512" width="3.7109375" customWidth="1"/>
    <col min="513" max="513" width="18.5703125" customWidth="1"/>
    <col min="514" max="514" width="35" customWidth="1"/>
    <col min="515" max="515" width="34.5703125" customWidth="1"/>
    <col min="516" max="516" width="37.140625" customWidth="1"/>
    <col min="517" max="518" width="18" customWidth="1"/>
    <col min="519" max="519" width="15.7109375" customWidth="1"/>
    <col min="520" max="520" width="17.85546875" customWidth="1"/>
    <col min="521" max="521" width="20" customWidth="1"/>
    <col min="522" max="522" width="27.42578125" customWidth="1"/>
    <col min="523" max="523" width="26.85546875" customWidth="1"/>
    <col min="768" max="768" width="3.7109375" customWidth="1"/>
    <col min="769" max="769" width="18.5703125" customWidth="1"/>
    <col min="770" max="770" width="35" customWidth="1"/>
    <col min="771" max="771" width="34.5703125" customWidth="1"/>
    <col min="772" max="772" width="37.140625" customWidth="1"/>
    <col min="773" max="774" width="18" customWidth="1"/>
    <col min="775" max="775" width="15.7109375" customWidth="1"/>
    <col min="776" max="776" width="17.85546875" customWidth="1"/>
    <col min="777" max="777" width="20" customWidth="1"/>
    <col min="778" max="778" width="27.42578125" customWidth="1"/>
    <col min="779" max="779" width="26.85546875" customWidth="1"/>
    <col min="1024" max="1024" width="3.7109375" customWidth="1"/>
    <col min="1025" max="1025" width="18.5703125" customWidth="1"/>
    <col min="1026" max="1026" width="35" customWidth="1"/>
    <col min="1027" max="1027" width="34.5703125" customWidth="1"/>
    <col min="1028" max="1028" width="37.140625" customWidth="1"/>
    <col min="1029" max="1030" width="18" customWidth="1"/>
    <col min="1031" max="1031" width="15.7109375" customWidth="1"/>
    <col min="1032" max="1032" width="17.85546875" customWidth="1"/>
    <col min="1033" max="1033" width="20" customWidth="1"/>
    <col min="1034" max="1034" width="27.42578125" customWidth="1"/>
    <col min="1035" max="1035" width="26.85546875" customWidth="1"/>
    <col min="1280" max="1280" width="3.7109375" customWidth="1"/>
    <col min="1281" max="1281" width="18.5703125" customWidth="1"/>
    <col min="1282" max="1282" width="35" customWidth="1"/>
    <col min="1283" max="1283" width="34.5703125" customWidth="1"/>
    <col min="1284" max="1284" width="37.140625" customWidth="1"/>
    <col min="1285" max="1286" width="18" customWidth="1"/>
    <col min="1287" max="1287" width="15.7109375" customWidth="1"/>
    <col min="1288" max="1288" width="17.85546875" customWidth="1"/>
    <col min="1289" max="1289" width="20" customWidth="1"/>
    <col min="1290" max="1290" width="27.42578125" customWidth="1"/>
    <col min="1291" max="1291" width="26.85546875" customWidth="1"/>
    <col min="1536" max="1536" width="3.7109375" customWidth="1"/>
    <col min="1537" max="1537" width="18.5703125" customWidth="1"/>
    <col min="1538" max="1538" width="35" customWidth="1"/>
    <col min="1539" max="1539" width="34.5703125" customWidth="1"/>
    <col min="1540" max="1540" width="37.140625" customWidth="1"/>
    <col min="1541" max="1542" width="18" customWidth="1"/>
    <col min="1543" max="1543" width="15.7109375" customWidth="1"/>
    <col min="1544" max="1544" width="17.85546875" customWidth="1"/>
    <col min="1545" max="1545" width="20" customWidth="1"/>
    <col min="1546" max="1546" width="27.42578125" customWidth="1"/>
    <col min="1547" max="1547" width="26.85546875" customWidth="1"/>
    <col min="1792" max="1792" width="3.7109375" customWidth="1"/>
    <col min="1793" max="1793" width="18.5703125" customWidth="1"/>
    <col min="1794" max="1794" width="35" customWidth="1"/>
    <col min="1795" max="1795" width="34.5703125" customWidth="1"/>
    <col min="1796" max="1796" width="37.140625" customWidth="1"/>
    <col min="1797" max="1798" width="18" customWidth="1"/>
    <col min="1799" max="1799" width="15.7109375" customWidth="1"/>
    <col min="1800" max="1800" width="17.85546875" customWidth="1"/>
    <col min="1801" max="1801" width="20" customWidth="1"/>
    <col min="1802" max="1802" width="27.42578125" customWidth="1"/>
    <col min="1803" max="1803" width="26.85546875" customWidth="1"/>
    <col min="2048" max="2048" width="3.7109375" customWidth="1"/>
    <col min="2049" max="2049" width="18.5703125" customWidth="1"/>
    <col min="2050" max="2050" width="35" customWidth="1"/>
    <col min="2051" max="2051" width="34.5703125" customWidth="1"/>
    <col min="2052" max="2052" width="37.140625" customWidth="1"/>
    <col min="2053" max="2054" width="18" customWidth="1"/>
    <col min="2055" max="2055" width="15.7109375" customWidth="1"/>
    <col min="2056" max="2056" width="17.85546875" customWidth="1"/>
    <col min="2057" max="2057" width="20" customWidth="1"/>
    <col min="2058" max="2058" width="27.42578125" customWidth="1"/>
    <col min="2059" max="2059" width="26.85546875" customWidth="1"/>
    <col min="2304" max="2304" width="3.7109375" customWidth="1"/>
    <col min="2305" max="2305" width="18.5703125" customWidth="1"/>
    <col min="2306" max="2306" width="35" customWidth="1"/>
    <col min="2307" max="2307" width="34.5703125" customWidth="1"/>
    <col min="2308" max="2308" width="37.140625" customWidth="1"/>
    <col min="2309" max="2310" width="18" customWidth="1"/>
    <col min="2311" max="2311" width="15.7109375" customWidth="1"/>
    <col min="2312" max="2312" width="17.85546875" customWidth="1"/>
    <col min="2313" max="2313" width="20" customWidth="1"/>
    <col min="2314" max="2314" width="27.42578125" customWidth="1"/>
    <col min="2315" max="2315" width="26.85546875" customWidth="1"/>
    <col min="2560" max="2560" width="3.7109375" customWidth="1"/>
    <col min="2561" max="2561" width="18.5703125" customWidth="1"/>
    <col min="2562" max="2562" width="35" customWidth="1"/>
    <col min="2563" max="2563" width="34.5703125" customWidth="1"/>
    <col min="2564" max="2564" width="37.140625" customWidth="1"/>
    <col min="2565" max="2566" width="18" customWidth="1"/>
    <col min="2567" max="2567" width="15.7109375" customWidth="1"/>
    <col min="2568" max="2568" width="17.85546875" customWidth="1"/>
    <col min="2569" max="2569" width="20" customWidth="1"/>
    <col min="2570" max="2570" width="27.42578125" customWidth="1"/>
    <col min="2571" max="2571" width="26.85546875" customWidth="1"/>
    <col min="2816" max="2816" width="3.7109375" customWidth="1"/>
    <col min="2817" max="2817" width="18.5703125" customWidth="1"/>
    <col min="2818" max="2818" width="35" customWidth="1"/>
    <col min="2819" max="2819" width="34.5703125" customWidth="1"/>
    <col min="2820" max="2820" width="37.140625" customWidth="1"/>
    <col min="2821" max="2822" width="18" customWidth="1"/>
    <col min="2823" max="2823" width="15.7109375" customWidth="1"/>
    <col min="2824" max="2824" width="17.85546875" customWidth="1"/>
    <col min="2825" max="2825" width="20" customWidth="1"/>
    <col min="2826" max="2826" width="27.42578125" customWidth="1"/>
    <col min="2827" max="2827" width="26.85546875" customWidth="1"/>
    <col min="3072" max="3072" width="3.7109375" customWidth="1"/>
    <col min="3073" max="3073" width="18.5703125" customWidth="1"/>
    <col min="3074" max="3074" width="35" customWidth="1"/>
    <col min="3075" max="3075" width="34.5703125" customWidth="1"/>
    <col min="3076" max="3076" width="37.140625" customWidth="1"/>
    <col min="3077" max="3078" width="18" customWidth="1"/>
    <col min="3079" max="3079" width="15.7109375" customWidth="1"/>
    <col min="3080" max="3080" width="17.85546875" customWidth="1"/>
    <col min="3081" max="3081" width="20" customWidth="1"/>
    <col min="3082" max="3082" width="27.42578125" customWidth="1"/>
    <col min="3083" max="3083" width="26.85546875" customWidth="1"/>
    <col min="3328" max="3328" width="3.7109375" customWidth="1"/>
    <col min="3329" max="3329" width="18.5703125" customWidth="1"/>
    <col min="3330" max="3330" width="35" customWidth="1"/>
    <col min="3331" max="3331" width="34.5703125" customWidth="1"/>
    <col min="3332" max="3332" width="37.140625" customWidth="1"/>
    <col min="3333" max="3334" width="18" customWidth="1"/>
    <col min="3335" max="3335" width="15.7109375" customWidth="1"/>
    <col min="3336" max="3336" width="17.85546875" customWidth="1"/>
    <col min="3337" max="3337" width="20" customWidth="1"/>
    <col min="3338" max="3338" width="27.42578125" customWidth="1"/>
    <col min="3339" max="3339" width="26.85546875" customWidth="1"/>
    <col min="3584" max="3584" width="3.7109375" customWidth="1"/>
    <col min="3585" max="3585" width="18.5703125" customWidth="1"/>
    <col min="3586" max="3586" width="35" customWidth="1"/>
    <col min="3587" max="3587" width="34.5703125" customWidth="1"/>
    <col min="3588" max="3588" width="37.140625" customWidth="1"/>
    <col min="3589" max="3590" width="18" customWidth="1"/>
    <col min="3591" max="3591" width="15.7109375" customWidth="1"/>
    <col min="3592" max="3592" width="17.85546875" customWidth="1"/>
    <col min="3593" max="3593" width="20" customWidth="1"/>
    <col min="3594" max="3594" width="27.42578125" customWidth="1"/>
    <col min="3595" max="3595" width="26.85546875" customWidth="1"/>
    <col min="3840" max="3840" width="3.7109375" customWidth="1"/>
    <col min="3841" max="3841" width="18.5703125" customWidth="1"/>
    <col min="3842" max="3842" width="35" customWidth="1"/>
    <col min="3843" max="3843" width="34.5703125" customWidth="1"/>
    <col min="3844" max="3844" width="37.140625" customWidth="1"/>
    <col min="3845" max="3846" width="18" customWidth="1"/>
    <col min="3847" max="3847" width="15.7109375" customWidth="1"/>
    <col min="3848" max="3848" width="17.85546875" customWidth="1"/>
    <col min="3849" max="3849" width="20" customWidth="1"/>
    <col min="3850" max="3850" width="27.42578125" customWidth="1"/>
    <col min="3851" max="3851" width="26.85546875" customWidth="1"/>
    <col min="4096" max="4096" width="3.7109375" customWidth="1"/>
    <col min="4097" max="4097" width="18.5703125" customWidth="1"/>
    <col min="4098" max="4098" width="35" customWidth="1"/>
    <col min="4099" max="4099" width="34.5703125" customWidth="1"/>
    <col min="4100" max="4100" width="37.140625" customWidth="1"/>
    <col min="4101" max="4102" width="18" customWidth="1"/>
    <col min="4103" max="4103" width="15.7109375" customWidth="1"/>
    <col min="4104" max="4104" width="17.85546875" customWidth="1"/>
    <col min="4105" max="4105" width="20" customWidth="1"/>
    <col min="4106" max="4106" width="27.42578125" customWidth="1"/>
    <col min="4107" max="4107" width="26.85546875" customWidth="1"/>
    <col min="4352" max="4352" width="3.7109375" customWidth="1"/>
    <col min="4353" max="4353" width="18.5703125" customWidth="1"/>
    <col min="4354" max="4354" width="35" customWidth="1"/>
    <col min="4355" max="4355" width="34.5703125" customWidth="1"/>
    <col min="4356" max="4356" width="37.140625" customWidth="1"/>
    <col min="4357" max="4358" width="18" customWidth="1"/>
    <col min="4359" max="4359" width="15.7109375" customWidth="1"/>
    <col min="4360" max="4360" width="17.85546875" customWidth="1"/>
    <col min="4361" max="4361" width="20" customWidth="1"/>
    <col min="4362" max="4362" width="27.42578125" customWidth="1"/>
    <col min="4363" max="4363" width="26.85546875" customWidth="1"/>
    <col min="4608" max="4608" width="3.7109375" customWidth="1"/>
    <col min="4609" max="4609" width="18.5703125" customWidth="1"/>
    <col min="4610" max="4610" width="35" customWidth="1"/>
    <col min="4611" max="4611" width="34.5703125" customWidth="1"/>
    <col min="4612" max="4612" width="37.140625" customWidth="1"/>
    <col min="4613" max="4614" width="18" customWidth="1"/>
    <col min="4615" max="4615" width="15.7109375" customWidth="1"/>
    <col min="4616" max="4616" width="17.85546875" customWidth="1"/>
    <col min="4617" max="4617" width="20" customWidth="1"/>
    <col min="4618" max="4618" width="27.42578125" customWidth="1"/>
    <col min="4619" max="4619" width="26.85546875" customWidth="1"/>
    <col min="4864" max="4864" width="3.7109375" customWidth="1"/>
    <col min="4865" max="4865" width="18.5703125" customWidth="1"/>
    <col min="4866" max="4866" width="35" customWidth="1"/>
    <col min="4867" max="4867" width="34.5703125" customWidth="1"/>
    <col min="4868" max="4868" width="37.140625" customWidth="1"/>
    <col min="4869" max="4870" width="18" customWidth="1"/>
    <col min="4871" max="4871" width="15.7109375" customWidth="1"/>
    <col min="4872" max="4872" width="17.85546875" customWidth="1"/>
    <col min="4873" max="4873" width="20" customWidth="1"/>
    <col min="4874" max="4874" width="27.42578125" customWidth="1"/>
    <col min="4875" max="4875" width="26.85546875" customWidth="1"/>
    <col min="5120" max="5120" width="3.7109375" customWidth="1"/>
    <col min="5121" max="5121" width="18.5703125" customWidth="1"/>
    <col min="5122" max="5122" width="35" customWidth="1"/>
    <col min="5123" max="5123" width="34.5703125" customWidth="1"/>
    <col min="5124" max="5124" width="37.140625" customWidth="1"/>
    <col min="5125" max="5126" width="18" customWidth="1"/>
    <col min="5127" max="5127" width="15.7109375" customWidth="1"/>
    <col min="5128" max="5128" width="17.85546875" customWidth="1"/>
    <col min="5129" max="5129" width="20" customWidth="1"/>
    <col min="5130" max="5130" width="27.42578125" customWidth="1"/>
    <col min="5131" max="5131" width="26.85546875" customWidth="1"/>
    <col min="5376" max="5376" width="3.7109375" customWidth="1"/>
    <col min="5377" max="5377" width="18.5703125" customWidth="1"/>
    <col min="5378" max="5378" width="35" customWidth="1"/>
    <col min="5379" max="5379" width="34.5703125" customWidth="1"/>
    <col min="5380" max="5380" width="37.140625" customWidth="1"/>
    <col min="5381" max="5382" width="18" customWidth="1"/>
    <col min="5383" max="5383" width="15.7109375" customWidth="1"/>
    <col min="5384" max="5384" width="17.85546875" customWidth="1"/>
    <col min="5385" max="5385" width="20" customWidth="1"/>
    <col min="5386" max="5386" width="27.42578125" customWidth="1"/>
    <col min="5387" max="5387" width="26.85546875" customWidth="1"/>
    <col min="5632" max="5632" width="3.7109375" customWidth="1"/>
    <col min="5633" max="5633" width="18.5703125" customWidth="1"/>
    <col min="5634" max="5634" width="35" customWidth="1"/>
    <col min="5635" max="5635" width="34.5703125" customWidth="1"/>
    <col min="5636" max="5636" width="37.140625" customWidth="1"/>
    <col min="5637" max="5638" width="18" customWidth="1"/>
    <col min="5639" max="5639" width="15.7109375" customWidth="1"/>
    <col min="5640" max="5640" width="17.85546875" customWidth="1"/>
    <col min="5641" max="5641" width="20" customWidth="1"/>
    <col min="5642" max="5642" width="27.42578125" customWidth="1"/>
    <col min="5643" max="5643" width="26.85546875" customWidth="1"/>
    <col min="5888" max="5888" width="3.7109375" customWidth="1"/>
    <col min="5889" max="5889" width="18.5703125" customWidth="1"/>
    <col min="5890" max="5890" width="35" customWidth="1"/>
    <col min="5891" max="5891" width="34.5703125" customWidth="1"/>
    <col min="5892" max="5892" width="37.140625" customWidth="1"/>
    <col min="5893" max="5894" width="18" customWidth="1"/>
    <col min="5895" max="5895" width="15.7109375" customWidth="1"/>
    <col min="5896" max="5896" width="17.85546875" customWidth="1"/>
    <col min="5897" max="5897" width="20" customWidth="1"/>
    <col min="5898" max="5898" width="27.42578125" customWidth="1"/>
    <col min="5899" max="5899" width="26.85546875" customWidth="1"/>
    <col min="6144" max="6144" width="3.7109375" customWidth="1"/>
    <col min="6145" max="6145" width="18.5703125" customWidth="1"/>
    <col min="6146" max="6146" width="35" customWidth="1"/>
    <col min="6147" max="6147" width="34.5703125" customWidth="1"/>
    <col min="6148" max="6148" width="37.140625" customWidth="1"/>
    <col min="6149" max="6150" width="18" customWidth="1"/>
    <col min="6151" max="6151" width="15.7109375" customWidth="1"/>
    <col min="6152" max="6152" width="17.85546875" customWidth="1"/>
    <col min="6153" max="6153" width="20" customWidth="1"/>
    <col min="6154" max="6154" width="27.42578125" customWidth="1"/>
    <col min="6155" max="6155" width="26.85546875" customWidth="1"/>
    <col min="6400" max="6400" width="3.7109375" customWidth="1"/>
    <col min="6401" max="6401" width="18.5703125" customWidth="1"/>
    <col min="6402" max="6402" width="35" customWidth="1"/>
    <col min="6403" max="6403" width="34.5703125" customWidth="1"/>
    <col min="6404" max="6404" width="37.140625" customWidth="1"/>
    <col min="6405" max="6406" width="18" customWidth="1"/>
    <col min="6407" max="6407" width="15.7109375" customWidth="1"/>
    <col min="6408" max="6408" width="17.85546875" customWidth="1"/>
    <col min="6409" max="6409" width="20" customWidth="1"/>
    <col min="6410" max="6410" width="27.42578125" customWidth="1"/>
    <col min="6411" max="6411" width="26.85546875" customWidth="1"/>
    <col min="6656" max="6656" width="3.7109375" customWidth="1"/>
    <col min="6657" max="6657" width="18.5703125" customWidth="1"/>
    <col min="6658" max="6658" width="35" customWidth="1"/>
    <col min="6659" max="6659" width="34.5703125" customWidth="1"/>
    <col min="6660" max="6660" width="37.140625" customWidth="1"/>
    <col min="6661" max="6662" width="18" customWidth="1"/>
    <col min="6663" max="6663" width="15.7109375" customWidth="1"/>
    <col min="6664" max="6664" width="17.85546875" customWidth="1"/>
    <col min="6665" max="6665" width="20" customWidth="1"/>
    <col min="6666" max="6666" width="27.42578125" customWidth="1"/>
    <col min="6667" max="6667" width="26.85546875" customWidth="1"/>
    <col min="6912" max="6912" width="3.7109375" customWidth="1"/>
    <col min="6913" max="6913" width="18.5703125" customWidth="1"/>
    <col min="6914" max="6914" width="35" customWidth="1"/>
    <col min="6915" max="6915" width="34.5703125" customWidth="1"/>
    <col min="6916" max="6916" width="37.140625" customWidth="1"/>
    <col min="6917" max="6918" width="18" customWidth="1"/>
    <col min="6919" max="6919" width="15.7109375" customWidth="1"/>
    <col min="6920" max="6920" width="17.85546875" customWidth="1"/>
    <col min="6921" max="6921" width="20" customWidth="1"/>
    <col min="6922" max="6922" width="27.42578125" customWidth="1"/>
    <col min="6923" max="6923" width="26.85546875" customWidth="1"/>
    <col min="7168" max="7168" width="3.7109375" customWidth="1"/>
    <col min="7169" max="7169" width="18.5703125" customWidth="1"/>
    <col min="7170" max="7170" width="35" customWidth="1"/>
    <col min="7171" max="7171" width="34.5703125" customWidth="1"/>
    <col min="7172" max="7172" width="37.140625" customWidth="1"/>
    <col min="7173" max="7174" width="18" customWidth="1"/>
    <col min="7175" max="7175" width="15.7109375" customWidth="1"/>
    <col min="7176" max="7176" width="17.85546875" customWidth="1"/>
    <col min="7177" max="7177" width="20" customWidth="1"/>
    <col min="7178" max="7178" width="27.42578125" customWidth="1"/>
    <col min="7179" max="7179" width="26.85546875" customWidth="1"/>
    <col min="7424" max="7424" width="3.7109375" customWidth="1"/>
    <col min="7425" max="7425" width="18.5703125" customWidth="1"/>
    <col min="7426" max="7426" width="35" customWidth="1"/>
    <col min="7427" max="7427" width="34.5703125" customWidth="1"/>
    <col min="7428" max="7428" width="37.140625" customWidth="1"/>
    <col min="7429" max="7430" width="18" customWidth="1"/>
    <col min="7431" max="7431" width="15.7109375" customWidth="1"/>
    <col min="7432" max="7432" width="17.85546875" customWidth="1"/>
    <col min="7433" max="7433" width="20" customWidth="1"/>
    <col min="7434" max="7434" width="27.42578125" customWidth="1"/>
    <col min="7435" max="7435" width="26.85546875" customWidth="1"/>
    <col min="7680" max="7680" width="3.7109375" customWidth="1"/>
    <col min="7681" max="7681" width="18.5703125" customWidth="1"/>
    <col min="7682" max="7682" width="35" customWidth="1"/>
    <col min="7683" max="7683" width="34.5703125" customWidth="1"/>
    <col min="7684" max="7684" width="37.140625" customWidth="1"/>
    <col min="7685" max="7686" width="18" customWidth="1"/>
    <col min="7687" max="7687" width="15.7109375" customWidth="1"/>
    <col min="7688" max="7688" width="17.85546875" customWidth="1"/>
    <col min="7689" max="7689" width="20" customWidth="1"/>
    <col min="7690" max="7690" width="27.42578125" customWidth="1"/>
    <col min="7691" max="7691" width="26.85546875" customWidth="1"/>
    <col min="7936" max="7936" width="3.7109375" customWidth="1"/>
    <col min="7937" max="7937" width="18.5703125" customWidth="1"/>
    <col min="7938" max="7938" width="35" customWidth="1"/>
    <col min="7939" max="7939" width="34.5703125" customWidth="1"/>
    <col min="7940" max="7940" width="37.140625" customWidth="1"/>
    <col min="7941" max="7942" width="18" customWidth="1"/>
    <col min="7943" max="7943" width="15.7109375" customWidth="1"/>
    <col min="7944" max="7944" width="17.85546875" customWidth="1"/>
    <col min="7945" max="7945" width="20" customWidth="1"/>
    <col min="7946" max="7946" width="27.42578125" customWidth="1"/>
    <col min="7947" max="7947" width="26.85546875" customWidth="1"/>
    <col min="8192" max="8192" width="3.7109375" customWidth="1"/>
    <col min="8193" max="8193" width="18.5703125" customWidth="1"/>
    <col min="8194" max="8194" width="35" customWidth="1"/>
    <col min="8195" max="8195" width="34.5703125" customWidth="1"/>
    <col min="8196" max="8196" width="37.140625" customWidth="1"/>
    <col min="8197" max="8198" width="18" customWidth="1"/>
    <col min="8199" max="8199" width="15.7109375" customWidth="1"/>
    <col min="8200" max="8200" width="17.85546875" customWidth="1"/>
    <col min="8201" max="8201" width="20" customWidth="1"/>
    <col min="8202" max="8202" width="27.42578125" customWidth="1"/>
    <col min="8203" max="8203" width="26.85546875" customWidth="1"/>
    <col min="8448" max="8448" width="3.7109375" customWidth="1"/>
    <col min="8449" max="8449" width="18.5703125" customWidth="1"/>
    <col min="8450" max="8450" width="35" customWidth="1"/>
    <col min="8451" max="8451" width="34.5703125" customWidth="1"/>
    <col min="8452" max="8452" width="37.140625" customWidth="1"/>
    <col min="8453" max="8454" width="18" customWidth="1"/>
    <col min="8455" max="8455" width="15.7109375" customWidth="1"/>
    <col min="8456" max="8456" width="17.85546875" customWidth="1"/>
    <col min="8457" max="8457" width="20" customWidth="1"/>
    <col min="8458" max="8458" width="27.42578125" customWidth="1"/>
    <col min="8459" max="8459" width="26.85546875" customWidth="1"/>
    <col min="8704" max="8704" width="3.7109375" customWidth="1"/>
    <col min="8705" max="8705" width="18.5703125" customWidth="1"/>
    <col min="8706" max="8706" width="35" customWidth="1"/>
    <col min="8707" max="8707" width="34.5703125" customWidth="1"/>
    <col min="8708" max="8708" width="37.140625" customWidth="1"/>
    <col min="8709" max="8710" width="18" customWidth="1"/>
    <col min="8711" max="8711" width="15.7109375" customWidth="1"/>
    <col min="8712" max="8712" width="17.85546875" customWidth="1"/>
    <col min="8713" max="8713" width="20" customWidth="1"/>
    <col min="8714" max="8714" width="27.42578125" customWidth="1"/>
    <col min="8715" max="8715" width="26.85546875" customWidth="1"/>
    <col min="8960" max="8960" width="3.7109375" customWidth="1"/>
    <col min="8961" max="8961" width="18.5703125" customWidth="1"/>
    <col min="8962" max="8962" width="35" customWidth="1"/>
    <col min="8963" max="8963" width="34.5703125" customWidth="1"/>
    <col min="8964" max="8964" width="37.140625" customWidth="1"/>
    <col min="8965" max="8966" width="18" customWidth="1"/>
    <col min="8967" max="8967" width="15.7109375" customWidth="1"/>
    <col min="8968" max="8968" width="17.85546875" customWidth="1"/>
    <col min="8969" max="8969" width="20" customWidth="1"/>
    <col min="8970" max="8970" width="27.42578125" customWidth="1"/>
    <col min="8971" max="8971" width="26.85546875" customWidth="1"/>
    <col min="9216" max="9216" width="3.7109375" customWidth="1"/>
    <col min="9217" max="9217" width="18.5703125" customWidth="1"/>
    <col min="9218" max="9218" width="35" customWidth="1"/>
    <col min="9219" max="9219" width="34.5703125" customWidth="1"/>
    <col min="9220" max="9220" width="37.140625" customWidth="1"/>
    <col min="9221" max="9222" width="18" customWidth="1"/>
    <col min="9223" max="9223" width="15.7109375" customWidth="1"/>
    <col min="9224" max="9224" width="17.85546875" customWidth="1"/>
    <col min="9225" max="9225" width="20" customWidth="1"/>
    <col min="9226" max="9226" width="27.42578125" customWidth="1"/>
    <col min="9227" max="9227" width="26.85546875" customWidth="1"/>
    <col min="9472" max="9472" width="3.7109375" customWidth="1"/>
    <col min="9473" max="9473" width="18.5703125" customWidth="1"/>
    <col min="9474" max="9474" width="35" customWidth="1"/>
    <col min="9475" max="9475" width="34.5703125" customWidth="1"/>
    <col min="9476" max="9476" width="37.140625" customWidth="1"/>
    <col min="9477" max="9478" width="18" customWidth="1"/>
    <col min="9479" max="9479" width="15.7109375" customWidth="1"/>
    <col min="9480" max="9480" width="17.85546875" customWidth="1"/>
    <col min="9481" max="9481" width="20" customWidth="1"/>
    <col min="9482" max="9482" width="27.42578125" customWidth="1"/>
    <col min="9483" max="9483" width="26.85546875" customWidth="1"/>
    <col min="9728" max="9728" width="3.7109375" customWidth="1"/>
    <col min="9729" max="9729" width="18.5703125" customWidth="1"/>
    <col min="9730" max="9730" width="35" customWidth="1"/>
    <col min="9731" max="9731" width="34.5703125" customWidth="1"/>
    <col min="9732" max="9732" width="37.140625" customWidth="1"/>
    <col min="9733" max="9734" width="18" customWidth="1"/>
    <col min="9735" max="9735" width="15.7109375" customWidth="1"/>
    <col min="9736" max="9736" width="17.85546875" customWidth="1"/>
    <col min="9737" max="9737" width="20" customWidth="1"/>
    <col min="9738" max="9738" width="27.42578125" customWidth="1"/>
    <col min="9739" max="9739" width="26.85546875" customWidth="1"/>
    <col min="9984" max="9984" width="3.7109375" customWidth="1"/>
    <col min="9985" max="9985" width="18.5703125" customWidth="1"/>
    <col min="9986" max="9986" width="35" customWidth="1"/>
    <col min="9987" max="9987" width="34.5703125" customWidth="1"/>
    <col min="9988" max="9988" width="37.140625" customWidth="1"/>
    <col min="9989" max="9990" width="18" customWidth="1"/>
    <col min="9991" max="9991" width="15.7109375" customWidth="1"/>
    <col min="9992" max="9992" width="17.85546875" customWidth="1"/>
    <col min="9993" max="9993" width="20" customWidth="1"/>
    <col min="9994" max="9994" width="27.42578125" customWidth="1"/>
    <col min="9995" max="9995" width="26.85546875" customWidth="1"/>
    <col min="10240" max="10240" width="3.7109375" customWidth="1"/>
    <col min="10241" max="10241" width="18.5703125" customWidth="1"/>
    <col min="10242" max="10242" width="35" customWidth="1"/>
    <col min="10243" max="10243" width="34.5703125" customWidth="1"/>
    <col min="10244" max="10244" width="37.140625" customWidth="1"/>
    <col min="10245" max="10246" width="18" customWidth="1"/>
    <col min="10247" max="10247" width="15.7109375" customWidth="1"/>
    <col min="10248" max="10248" width="17.85546875" customWidth="1"/>
    <col min="10249" max="10249" width="20" customWidth="1"/>
    <col min="10250" max="10250" width="27.42578125" customWidth="1"/>
    <col min="10251" max="10251" width="26.85546875" customWidth="1"/>
    <col min="10496" max="10496" width="3.7109375" customWidth="1"/>
    <col min="10497" max="10497" width="18.5703125" customWidth="1"/>
    <col min="10498" max="10498" width="35" customWidth="1"/>
    <col min="10499" max="10499" width="34.5703125" customWidth="1"/>
    <col min="10500" max="10500" width="37.140625" customWidth="1"/>
    <col min="10501" max="10502" width="18" customWidth="1"/>
    <col min="10503" max="10503" width="15.7109375" customWidth="1"/>
    <col min="10504" max="10504" width="17.85546875" customWidth="1"/>
    <col min="10505" max="10505" width="20" customWidth="1"/>
    <col min="10506" max="10506" width="27.42578125" customWidth="1"/>
    <col min="10507" max="10507" width="26.85546875" customWidth="1"/>
    <col min="10752" max="10752" width="3.7109375" customWidth="1"/>
    <col min="10753" max="10753" width="18.5703125" customWidth="1"/>
    <col min="10754" max="10754" width="35" customWidth="1"/>
    <col min="10755" max="10755" width="34.5703125" customWidth="1"/>
    <col min="10756" max="10756" width="37.140625" customWidth="1"/>
    <col min="10757" max="10758" width="18" customWidth="1"/>
    <col min="10759" max="10759" width="15.7109375" customWidth="1"/>
    <col min="10760" max="10760" width="17.85546875" customWidth="1"/>
    <col min="10761" max="10761" width="20" customWidth="1"/>
    <col min="10762" max="10762" width="27.42578125" customWidth="1"/>
    <col min="10763" max="10763" width="26.85546875" customWidth="1"/>
    <col min="11008" max="11008" width="3.7109375" customWidth="1"/>
    <col min="11009" max="11009" width="18.5703125" customWidth="1"/>
    <col min="11010" max="11010" width="35" customWidth="1"/>
    <col min="11011" max="11011" width="34.5703125" customWidth="1"/>
    <col min="11012" max="11012" width="37.140625" customWidth="1"/>
    <col min="11013" max="11014" width="18" customWidth="1"/>
    <col min="11015" max="11015" width="15.7109375" customWidth="1"/>
    <col min="11016" max="11016" width="17.85546875" customWidth="1"/>
    <col min="11017" max="11017" width="20" customWidth="1"/>
    <col min="11018" max="11018" width="27.42578125" customWidth="1"/>
    <col min="11019" max="11019" width="26.85546875" customWidth="1"/>
    <col min="11264" max="11264" width="3.7109375" customWidth="1"/>
    <col min="11265" max="11265" width="18.5703125" customWidth="1"/>
    <col min="11266" max="11266" width="35" customWidth="1"/>
    <col min="11267" max="11267" width="34.5703125" customWidth="1"/>
    <col min="11268" max="11268" width="37.140625" customWidth="1"/>
    <col min="11269" max="11270" width="18" customWidth="1"/>
    <col min="11271" max="11271" width="15.7109375" customWidth="1"/>
    <col min="11272" max="11272" width="17.85546875" customWidth="1"/>
    <col min="11273" max="11273" width="20" customWidth="1"/>
    <col min="11274" max="11274" width="27.42578125" customWidth="1"/>
    <col min="11275" max="11275" width="26.85546875" customWidth="1"/>
    <col min="11520" max="11520" width="3.7109375" customWidth="1"/>
    <col min="11521" max="11521" width="18.5703125" customWidth="1"/>
    <col min="11522" max="11522" width="35" customWidth="1"/>
    <col min="11523" max="11523" width="34.5703125" customWidth="1"/>
    <col min="11524" max="11524" width="37.140625" customWidth="1"/>
    <col min="11525" max="11526" width="18" customWidth="1"/>
    <col min="11527" max="11527" width="15.7109375" customWidth="1"/>
    <col min="11528" max="11528" width="17.85546875" customWidth="1"/>
    <col min="11529" max="11529" width="20" customWidth="1"/>
    <col min="11530" max="11530" width="27.42578125" customWidth="1"/>
    <col min="11531" max="11531" width="26.85546875" customWidth="1"/>
    <col min="11776" max="11776" width="3.7109375" customWidth="1"/>
    <col min="11777" max="11777" width="18.5703125" customWidth="1"/>
    <col min="11778" max="11778" width="35" customWidth="1"/>
    <col min="11779" max="11779" width="34.5703125" customWidth="1"/>
    <col min="11780" max="11780" width="37.140625" customWidth="1"/>
    <col min="11781" max="11782" width="18" customWidth="1"/>
    <col min="11783" max="11783" width="15.7109375" customWidth="1"/>
    <col min="11784" max="11784" width="17.85546875" customWidth="1"/>
    <col min="11785" max="11785" width="20" customWidth="1"/>
    <col min="11786" max="11786" width="27.42578125" customWidth="1"/>
    <col min="11787" max="11787" width="26.85546875" customWidth="1"/>
    <col min="12032" max="12032" width="3.7109375" customWidth="1"/>
    <col min="12033" max="12033" width="18.5703125" customWidth="1"/>
    <col min="12034" max="12034" width="35" customWidth="1"/>
    <col min="12035" max="12035" width="34.5703125" customWidth="1"/>
    <col min="12036" max="12036" width="37.140625" customWidth="1"/>
    <col min="12037" max="12038" width="18" customWidth="1"/>
    <col min="12039" max="12039" width="15.7109375" customWidth="1"/>
    <col min="12040" max="12040" width="17.85546875" customWidth="1"/>
    <col min="12041" max="12041" width="20" customWidth="1"/>
    <col min="12042" max="12042" width="27.42578125" customWidth="1"/>
    <col min="12043" max="12043" width="26.85546875" customWidth="1"/>
    <col min="12288" max="12288" width="3.7109375" customWidth="1"/>
    <col min="12289" max="12289" width="18.5703125" customWidth="1"/>
    <col min="12290" max="12290" width="35" customWidth="1"/>
    <col min="12291" max="12291" width="34.5703125" customWidth="1"/>
    <col min="12292" max="12292" width="37.140625" customWidth="1"/>
    <col min="12293" max="12294" width="18" customWidth="1"/>
    <col min="12295" max="12295" width="15.7109375" customWidth="1"/>
    <col min="12296" max="12296" width="17.85546875" customWidth="1"/>
    <col min="12297" max="12297" width="20" customWidth="1"/>
    <col min="12298" max="12298" width="27.42578125" customWidth="1"/>
    <col min="12299" max="12299" width="26.85546875" customWidth="1"/>
    <col min="12544" max="12544" width="3.7109375" customWidth="1"/>
    <col min="12545" max="12545" width="18.5703125" customWidth="1"/>
    <col min="12546" max="12546" width="35" customWidth="1"/>
    <col min="12547" max="12547" width="34.5703125" customWidth="1"/>
    <col min="12548" max="12548" width="37.140625" customWidth="1"/>
    <col min="12549" max="12550" width="18" customWidth="1"/>
    <col min="12551" max="12551" width="15.7109375" customWidth="1"/>
    <col min="12552" max="12552" width="17.85546875" customWidth="1"/>
    <col min="12553" max="12553" width="20" customWidth="1"/>
    <col min="12554" max="12554" width="27.42578125" customWidth="1"/>
    <col min="12555" max="12555" width="26.85546875" customWidth="1"/>
    <col min="12800" max="12800" width="3.7109375" customWidth="1"/>
    <col min="12801" max="12801" width="18.5703125" customWidth="1"/>
    <col min="12802" max="12802" width="35" customWidth="1"/>
    <col min="12803" max="12803" width="34.5703125" customWidth="1"/>
    <col min="12804" max="12804" width="37.140625" customWidth="1"/>
    <col min="12805" max="12806" width="18" customWidth="1"/>
    <col min="12807" max="12807" width="15.7109375" customWidth="1"/>
    <col min="12808" max="12808" width="17.85546875" customWidth="1"/>
    <col min="12809" max="12809" width="20" customWidth="1"/>
    <col min="12810" max="12810" width="27.42578125" customWidth="1"/>
    <col min="12811" max="12811" width="26.85546875" customWidth="1"/>
    <col min="13056" max="13056" width="3.7109375" customWidth="1"/>
    <col min="13057" max="13057" width="18.5703125" customWidth="1"/>
    <col min="13058" max="13058" width="35" customWidth="1"/>
    <col min="13059" max="13059" width="34.5703125" customWidth="1"/>
    <col min="13060" max="13060" width="37.140625" customWidth="1"/>
    <col min="13061" max="13062" width="18" customWidth="1"/>
    <col min="13063" max="13063" width="15.7109375" customWidth="1"/>
    <col min="13064" max="13064" width="17.85546875" customWidth="1"/>
    <col min="13065" max="13065" width="20" customWidth="1"/>
    <col min="13066" max="13066" width="27.42578125" customWidth="1"/>
    <col min="13067" max="13067" width="26.85546875" customWidth="1"/>
    <col min="13312" max="13312" width="3.7109375" customWidth="1"/>
    <col min="13313" max="13313" width="18.5703125" customWidth="1"/>
    <col min="13314" max="13314" width="35" customWidth="1"/>
    <col min="13315" max="13315" width="34.5703125" customWidth="1"/>
    <col min="13316" max="13316" width="37.140625" customWidth="1"/>
    <col min="13317" max="13318" width="18" customWidth="1"/>
    <col min="13319" max="13319" width="15.7109375" customWidth="1"/>
    <col min="13320" max="13320" width="17.85546875" customWidth="1"/>
    <col min="13321" max="13321" width="20" customWidth="1"/>
    <col min="13322" max="13322" width="27.42578125" customWidth="1"/>
    <col min="13323" max="13323" width="26.85546875" customWidth="1"/>
    <col min="13568" max="13568" width="3.7109375" customWidth="1"/>
    <col min="13569" max="13569" width="18.5703125" customWidth="1"/>
    <col min="13570" max="13570" width="35" customWidth="1"/>
    <col min="13571" max="13571" width="34.5703125" customWidth="1"/>
    <col min="13572" max="13572" width="37.140625" customWidth="1"/>
    <col min="13573" max="13574" width="18" customWidth="1"/>
    <col min="13575" max="13575" width="15.7109375" customWidth="1"/>
    <col min="13576" max="13576" width="17.85546875" customWidth="1"/>
    <col min="13577" max="13577" width="20" customWidth="1"/>
    <col min="13578" max="13578" width="27.42578125" customWidth="1"/>
    <col min="13579" max="13579" width="26.85546875" customWidth="1"/>
    <col min="13824" max="13824" width="3.7109375" customWidth="1"/>
    <col min="13825" max="13825" width="18.5703125" customWidth="1"/>
    <col min="13826" max="13826" width="35" customWidth="1"/>
    <col min="13827" max="13827" width="34.5703125" customWidth="1"/>
    <col min="13828" max="13828" width="37.140625" customWidth="1"/>
    <col min="13829" max="13830" width="18" customWidth="1"/>
    <col min="13831" max="13831" width="15.7109375" customWidth="1"/>
    <col min="13832" max="13832" width="17.85546875" customWidth="1"/>
    <col min="13833" max="13833" width="20" customWidth="1"/>
    <col min="13834" max="13834" width="27.42578125" customWidth="1"/>
    <col min="13835" max="13835" width="26.85546875" customWidth="1"/>
    <col min="14080" max="14080" width="3.7109375" customWidth="1"/>
    <col min="14081" max="14081" width="18.5703125" customWidth="1"/>
    <col min="14082" max="14082" width="35" customWidth="1"/>
    <col min="14083" max="14083" width="34.5703125" customWidth="1"/>
    <col min="14084" max="14084" width="37.140625" customWidth="1"/>
    <col min="14085" max="14086" width="18" customWidth="1"/>
    <col min="14087" max="14087" width="15.7109375" customWidth="1"/>
    <col min="14088" max="14088" width="17.85546875" customWidth="1"/>
    <col min="14089" max="14089" width="20" customWidth="1"/>
    <col min="14090" max="14090" width="27.42578125" customWidth="1"/>
    <col min="14091" max="14091" width="26.85546875" customWidth="1"/>
    <col min="14336" max="14336" width="3.7109375" customWidth="1"/>
    <col min="14337" max="14337" width="18.5703125" customWidth="1"/>
    <col min="14338" max="14338" width="35" customWidth="1"/>
    <col min="14339" max="14339" width="34.5703125" customWidth="1"/>
    <col min="14340" max="14340" width="37.140625" customWidth="1"/>
    <col min="14341" max="14342" width="18" customWidth="1"/>
    <col min="14343" max="14343" width="15.7109375" customWidth="1"/>
    <col min="14344" max="14344" width="17.85546875" customWidth="1"/>
    <col min="14345" max="14345" width="20" customWidth="1"/>
    <col min="14346" max="14346" width="27.42578125" customWidth="1"/>
    <col min="14347" max="14347" width="26.85546875" customWidth="1"/>
    <col min="14592" max="14592" width="3.7109375" customWidth="1"/>
    <col min="14593" max="14593" width="18.5703125" customWidth="1"/>
    <col min="14594" max="14594" width="35" customWidth="1"/>
    <col min="14595" max="14595" width="34.5703125" customWidth="1"/>
    <col min="14596" max="14596" width="37.140625" customWidth="1"/>
    <col min="14597" max="14598" width="18" customWidth="1"/>
    <col min="14599" max="14599" width="15.7109375" customWidth="1"/>
    <col min="14600" max="14600" width="17.85546875" customWidth="1"/>
    <col min="14601" max="14601" width="20" customWidth="1"/>
    <col min="14602" max="14602" width="27.42578125" customWidth="1"/>
    <col min="14603" max="14603" width="26.85546875" customWidth="1"/>
    <col min="14848" max="14848" width="3.7109375" customWidth="1"/>
    <col min="14849" max="14849" width="18.5703125" customWidth="1"/>
    <col min="14850" max="14850" width="35" customWidth="1"/>
    <col min="14851" max="14851" width="34.5703125" customWidth="1"/>
    <col min="14852" max="14852" width="37.140625" customWidth="1"/>
    <col min="14853" max="14854" width="18" customWidth="1"/>
    <col min="14855" max="14855" width="15.7109375" customWidth="1"/>
    <col min="14856" max="14856" width="17.85546875" customWidth="1"/>
    <col min="14857" max="14857" width="20" customWidth="1"/>
    <col min="14858" max="14858" width="27.42578125" customWidth="1"/>
    <col min="14859" max="14859" width="26.85546875" customWidth="1"/>
    <col min="15104" max="15104" width="3.7109375" customWidth="1"/>
    <col min="15105" max="15105" width="18.5703125" customWidth="1"/>
    <col min="15106" max="15106" width="35" customWidth="1"/>
    <col min="15107" max="15107" width="34.5703125" customWidth="1"/>
    <col min="15108" max="15108" width="37.140625" customWidth="1"/>
    <col min="15109" max="15110" width="18" customWidth="1"/>
    <col min="15111" max="15111" width="15.7109375" customWidth="1"/>
    <col min="15112" max="15112" width="17.85546875" customWidth="1"/>
    <col min="15113" max="15113" width="20" customWidth="1"/>
    <col min="15114" max="15114" width="27.42578125" customWidth="1"/>
    <col min="15115" max="15115" width="26.85546875" customWidth="1"/>
    <col min="15360" max="15360" width="3.7109375" customWidth="1"/>
    <col min="15361" max="15361" width="18.5703125" customWidth="1"/>
    <col min="15362" max="15362" width="35" customWidth="1"/>
    <col min="15363" max="15363" width="34.5703125" customWidth="1"/>
    <col min="15364" max="15364" width="37.140625" customWidth="1"/>
    <col min="15365" max="15366" width="18" customWidth="1"/>
    <col min="15367" max="15367" width="15.7109375" customWidth="1"/>
    <col min="15368" max="15368" width="17.85546875" customWidth="1"/>
    <col min="15369" max="15369" width="20" customWidth="1"/>
    <col min="15370" max="15370" width="27.42578125" customWidth="1"/>
    <col min="15371" max="15371" width="26.85546875" customWidth="1"/>
    <col min="15616" max="15616" width="3.7109375" customWidth="1"/>
    <col min="15617" max="15617" width="18.5703125" customWidth="1"/>
    <col min="15618" max="15618" width="35" customWidth="1"/>
    <col min="15619" max="15619" width="34.5703125" customWidth="1"/>
    <col min="15620" max="15620" width="37.140625" customWidth="1"/>
    <col min="15621" max="15622" width="18" customWidth="1"/>
    <col min="15623" max="15623" width="15.7109375" customWidth="1"/>
    <col min="15624" max="15624" width="17.85546875" customWidth="1"/>
    <col min="15625" max="15625" width="20" customWidth="1"/>
    <col min="15626" max="15626" width="27.42578125" customWidth="1"/>
    <col min="15627" max="15627" width="26.85546875" customWidth="1"/>
    <col min="15872" max="15872" width="3.7109375" customWidth="1"/>
    <col min="15873" max="15873" width="18.5703125" customWidth="1"/>
    <col min="15874" max="15874" width="35" customWidth="1"/>
    <col min="15875" max="15875" width="34.5703125" customWidth="1"/>
    <col min="15876" max="15876" width="37.140625" customWidth="1"/>
    <col min="15877" max="15878" width="18" customWidth="1"/>
    <col min="15879" max="15879" width="15.7109375" customWidth="1"/>
    <col min="15880" max="15880" width="17.85546875" customWidth="1"/>
    <col min="15881" max="15881" width="20" customWidth="1"/>
    <col min="15882" max="15882" width="27.42578125" customWidth="1"/>
    <col min="15883" max="15883" width="26.85546875" customWidth="1"/>
    <col min="16128" max="16128" width="3.7109375" customWidth="1"/>
    <col min="16129" max="16129" width="18.5703125" customWidth="1"/>
    <col min="16130" max="16130" width="35" customWidth="1"/>
    <col min="16131" max="16131" width="34.5703125" customWidth="1"/>
    <col min="16132" max="16132" width="37.140625" customWidth="1"/>
    <col min="16133" max="16134" width="18" customWidth="1"/>
    <col min="16135" max="16135" width="15.7109375" customWidth="1"/>
    <col min="16136" max="16136" width="17.85546875" customWidth="1"/>
    <col min="16137" max="16137" width="20" customWidth="1"/>
    <col min="16138" max="16138" width="27.42578125" customWidth="1"/>
    <col min="16139" max="16139" width="26.85546875" customWidth="1"/>
  </cols>
  <sheetData>
    <row r="1" spans="1:11" ht="20.25" customHeight="1" x14ac:dyDescent="0.25">
      <c r="A1" s="1454" t="s">
        <v>1094</v>
      </c>
      <c r="B1" s="1454"/>
      <c r="C1" s="1455"/>
      <c r="D1" s="1455"/>
      <c r="E1" s="1455"/>
      <c r="F1" s="1455"/>
      <c r="G1" s="1455"/>
      <c r="H1" s="1455"/>
      <c r="I1" s="1455"/>
      <c r="J1" s="1455"/>
      <c r="K1" s="1455"/>
    </row>
    <row r="2" spans="1:11" ht="22.5" customHeight="1" x14ac:dyDescent="0.25">
      <c r="A2" s="1454" t="s">
        <v>1093</v>
      </c>
      <c r="B2" s="1454"/>
      <c r="C2" s="1455"/>
      <c r="D2" s="1455"/>
      <c r="E2" s="1455"/>
      <c r="F2" s="1455"/>
      <c r="G2" s="1455"/>
      <c r="H2" s="1455"/>
      <c r="I2" s="1455"/>
      <c r="J2" s="1455"/>
      <c r="K2" s="1455"/>
    </row>
    <row r="3" spans="1:11" ht="33" customHeight="1" x14ac:dyDescent="0.25">
      <c r="A3" s="1454" t="s">
        <v>1092</v>
      </c>
      <c r="B3" s="1454"/>
      <c r="C3" s="1456"/>
      <c r="D3" s="1456"/>
      <c r="E3" s="1456"/>
      <c r="F3" s="1456"/>
      <c r="G3" s="1456"/>
      <c r="H3" s="1456"/>
      <c r="I3" s="1456"/>
      <c r="J3" s="1456"/>
      <c r="K3" s="1456"/>
    </row>
    <row r="4" spans="1:11" ht="30.75" customHeight="1" x14ac:dyDescent="0.25">
      <c r="A4" s="1454" t="s">
        <v>1091</v>
      </c>
      <c r="B4" s="1454"/>
      <c r="C4" s="1456"/>
      <c r="D4" s="1456"/>
      <c r="E4" s="1456"/>
      <c r="F4" s="1456"/>
      <c r="G4" s="1456"/>
      <c r="H4" s="1456"/>
      <c r="I4" s="1456"/>
      <c r="J4" s="1456"/>
      <c r="K4" s="1456"/>
    </row>
    <row r="5" spans="1:11" ht="30" customHeight="1" x14ac:dyDescent="0.25">
      <c r="A5" s="1454" t="s">
        <v>1090</v>
      </c>
      <c r="B5" s="1454"/>
      <c r="C5" s="1455"/>
      <c r="D5" s="1455"/>
      <c r="E5" s="1455"/>
      <c r="F5" s="1455"/>
      <c r="G5" s="1455"/>
      <c r="H5" s="1455"/>
      <c r="I5" s="1455"/>
      <c r="J5" s="1455"/>
      <c r="K5" s="1455"/>
    </row>
    <row r="6" spans="1:11" x14ac:dyDescent="0.25">
      <c r="D6" s="973"/>
      <c r="E6" s="973"/>
      <c r="F6" s="973"/>
      <c r="J6" s="973"/>
    </row>
    <row r="7" spans="1:11" x14ac:dyDescent="0.25">
      <c r="A7" s="1457"/>
      <c r="B7" s="971" t="s">
        <v>1089</v>
      </c>
      <c r="C7" s="1458" t="s">
        <v>1088</v>
      </c>
      <c r="D7" s="1458"/>
      <c r="E7" s="1458"/>
      <c r="F7" s="1458"/>
      <c r="G7" s="1458"/>
      <c r="H7" s="971" t="s">
        <v>1087</v>
      </c>
      <c r="I7" s="971" t="s">
        <v>1086</v>
      </c>
      <c r="J7" s="971" t="s">
        <v>1085</v>
      </c>
      <c r="K7" s="1458" t="s">
        <v>1084</v>
      </c>
    </row>
    <row r="8" spans="1:11" ht="31.5" x14ac:dyDescent="0.25">
      <c r="A8" s="1457"/>
      <c r="B8" s="971" t="s">
        <v>1083</v>
      </c>
      <c r="C8" s="971" t="s">
        <v>1082</v>
      </c>
      <c r="D8" s="971" t="s">
        <v>1081</v>
      </c>
      <c r="E8" s="971" t="s">
        <v>1080</v>
      </c>
      <c r="F8" s="971" t="s">
        <v>1079</v>
      </c>
      <c r="G8" s="971" t="s">
        <v>1078</v>
      </c>
      <c r="H8" s="972" t="s">
        <v>1077</v>
      </c>
      <c r="I8" s="972">
        <v>2020</v>
      </c>
      <c r="J8" s="971" t="s">
        <v>1076</v>
      </c>
      <c r="K8" s="1458"/>
    </row>
    <row r="9" spans="1:11" ht="15" x14ac:dyDescent="0.25">
      <c r="A9" s="1450" t="s">
        <v>1075</v>
      </c>
      <c r="B9" s="1453"/>
      <c r="C9" s="1443"/>
      <c r="D9" s="1443"/>
      <c r="E9" s="1443"/>
      <c r="F9" s="1443"/>
      <c r="G9" s="1443"/>
      <c r="H9" s="1444"/>
      <c r="I9" s="1445"/>
      <c r="J9" s="1443"/>
      <c r="K9" s="1449"/>
    </row>
    <row r="10" spans="1:11" ht="28.5" customHeight="1" x14ac:dyDescent="0.25">
      <c r="A10" s="1451"/>
      <c r="B10" s="1453"/>
      <c r="C10" s="1443"/>
      <c r="D10" s="1443"/>
      <c r="E10" s="1443"/>
      <c r="F10" s="1443"/>
      <c r="G10" s="1443"/>
      <c r="H10" s="1444"/>
      <c r="I10" s="1445"/>
      <c r="J10" s="1443"/>
      <c r="K10" s="1449"/>
    </row>
    <row r="11" spans="1:11" ht="91.5" customHeight="1" x14ac:dyDescent="0.25">
      <c r="A11" s="1452"/>
      <c r="B11" s="1453"/>
      <c r="C11" s="1443"/>
      <c r="D11" s="1443"/>
      <c r="E11" s="1443"/>
      <c r="F11" s="1443"/>
      <c r="G11" s="1443"/>
      <c r="H11" s="1444"/>
      <c r="I11" s="1445"/>
      <c r="J11" s="1443"/>
      <c r="K11" s="1449"/>
    </row>
    <row r="12" spans="1:11" ht="74.25" customHeight="1" x14ac:dyDescent="0.25">
      <c r="A12" s="1446" t="s">
        <v>1074</v>
      </c>
      <c r="B12" s="1447"/>
      <c r="C12" s="1448"/>
      <c r="D12" s="1448"/>
      <c r="E12" s="1443"/>
      <c r="F12" s="1443"/>
      <c r="G12" s="1443"/>
      <c r="H12" s="1444"/>
      <c r="I12" s="1445"/>
      <c r="J12" s="1443"/>
      <c r="K12" s="1443"/>
    </row>
    <row r="13" spans="1:11" ht="72" customHeight="1" x14ac:dyDescent="0.25">
      <c r="A13" s="1446"/>
      <c r="B13" s="1447"/>
      <c r="C13" s="1448"/>
      <c r="D13" s="1448"/>
      <c r="E13" s="1443"/>
      <c r="F13" s="1443"/>
      <c r="G13" s="1443"/>
      <c r="H13" s="1444"/>
      <c r="I13" s="1445"/>
      <c r="J13" s="1443"/>
      <c r="K13" s="1443"/>
    </row>
    <row r="14" spans="1:11" ht="63.75" customHeight="1" x14ac:dyDescent="0.25">
      <c r="A14" s="970" t="s">
        <v>1073</v>
      </c>
      <c r="B14" s="969"/>
      <c r="C14" s="968"/>
      <c r="D14" s="964"/>
      <c r="E14" s="963"/>
      <c r="F14" s="963"/>
      <c r="G14" s="967"/>
      <c r="H14" s="961"/>
      <c r="I14" s="961"/>
      <c r="J14" s="960"/>
      <c r="K14" s="964"/>
    </row>
    <row r="15" spans="1:11" ht="93" customHeight="1" x14ac:dyDescent="0.25">
      <c r="A15" s="1442" t="s">
        <v>1072</v>
      </c>
      <c r="B15" s="966"/>
      <c r="C15" s="966"/>
      <c r="D15" s="965"/>
      <c r="E15" s="964"/>
      <c r="F15" s="963"/>
      <c r="G15" s="962"/>
      <c r="H15" s="961"/>
      <c r="I15" s="963"/>
      <c r="J15" s="960"/>
      <c r="K15" s="959"/>
    </row>
    <row r="16" spans="1:11" ht="87" customHeight="1" x14ac:dyDescent="0.25">
      <c r="A16" s="1442"/>
      <c r="B16" s="959"/>
      <c r="C16" s="966"/>
      <c r="D16" s="965"/>
      <c r="E16" s="964"/>
      <c r="F16" s="963"/>
      <c r="G16" s="962"/>
      <c r="H16" s="961"/>
      <c r="I16" s="961"/>
      <c r="J16" s="960"/>
      <c r="K16" s="959"/>
    </row>
    <row r="17" spans="7:9" ht="54.75" customHeight="1" x14ac:dyDescent="0.25">
      <c r="G17" s="958"/>
      <c r="H17" s="958"/>
      <c r="I17" s="958"/>
    </row>
  </sheetData>
  <mergeCells count="36">
    <mergeCell ref="A9:A11"/>
    <mergeCell ref="B9:B11"/>
    <mergeCell ref="A1:B1"/>
    <mergeCell ref="C1:K1"/>
    <mergeCell ref="A2:B2"/>
    <mergeCell ref="C2:K2"/>
    <mergeCell ref="A3:B3"/>
    <mergeCell ref="C3:K3"/>
    <mergeCell ref="A4:B4"/>
    <mergeCell ref="C4:K4"/>
    <mergeCell ref="A5:B5"/>
    <mergeCell ref="C5:K5"/>
    <mergeCell ref="A7:A8"/>
    <mergeCell ref="C7:G7"/>
    <mergeCell ref="K7:K8"/>
    <mergeCell ref="C9:C11"/>
    <mergeCell ref="D9:D11"/>
    <mergeCell ref="E9:E11"/>
    <mergeCell ref="J12:J13"/>
    <mergeCell ref="K12:K13"/>
    <mergeCell ref="G9:G11"/>
    <mergeCell ref="H9:H11"/>
    <mergeCell ref="I9:I11"/>
    <mergeCell ref="J9:J11"/>
    <mergeCell ref="K9:K11"/>
    <mergeCell ref="F9:F11"/>
    <mergeCell ref="A15:A16"/>
    <mergeCell ref="F12:F13"/>
    <mergeCell ref="G12:G13"/>
    <mergeCell ref="H12:H13"/>
    <mergeCell ref="I12:I13"/>
    <mergeCell ref="A12:A13"/>
    <mergeCell ref="B12:B13"/>
    <mergeCell ref="C12:C13"/>
    <mergeCell ref="D12:D13"/>
    <mergeCell ref="E12:E13"/>
  </mergeCells>
  <pageMargins left="0.70866141732283472" right="0.70866141732283472" top="0.82677165354330717" bottom="0.74803149606299213" header="0.31496062992125984" footer="0.31496062992125984"/>
  <pageSetup scale="45" fitToHeight="2" orientation="landscape" r:id="rId1"/>
  <headerFooter>
    <oddHeader>&amp;L&amp;G&amp;C&amp;14Matriz de Indicadores para Resultados&amp;R&amp;G</oddHeader>
    <oddFooter>&amp;R&amp;P / &amp;N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37"/>
  <sheetViews>
    <sheetView view="pageBreakPreview" zoomScaleNormal="100" zoomScaleSheetLayoutView="100" workbookViewId="0">
      <selection activeCell="C12" sqref="C12:E12"/>
    </sheetView>
  </sheetViews>
  <sheetFormatPr baseColWidth="10" defaultColWidth="11.28515625" defaultRowHeight="16.5" x14ac:dyDescent="0.3"/>
  <cols>
    <col min="1" max="1" width="4.28515625" style="122" customWidth="1"/>
    <col min="2" max="2" width="41" style="104" customWidth="1"/>
    <col min="3" max="5" width="15.7109375" style="104" customWidth="1"/>
    <col min="6" max="16384" width="11.28515625" style="104"/>
  </cols>
  <sheetData>
    <row r="1" spans="1:6" x14ac:dyDescent="0.3">
      <c r="A1" s="759"/>
      <c r="B1" s="1468" t="str">
        <f>'CPCA-I-01'!A1</f>
        <v>Universidad Tecnológica de Guaymas</v>
      </c>
      <c r="C1" s="1468"/>
      <c r="D1" s="1468"/>
      <c r="E1" s="1468"/>
    </row>
    <row r="2" spans="1:6" x14ac:dyDescent="0.3">
      <c r="A2" s="329"/>
      <c r="B2" s="1412" t="s">
        <v>835</v>
      </c>
      <c r="C2" s="1412"/>
      <c r="D2" s="1412"/>
      <c r="E2" s="1412"/>
    </row>
    <row r="3" spans="1:6" x14ac:dyDescent="0.3">
      <c r="A3" s="1469" t="str">
        <f>'CPCA-I-03'!A3</f>
        <v>Del 01 de enero al 31 de diciembre de 2020</v>
      </c>
      <c r="B3" s="1469"/>
      <c r="C3" s="1469"/>
      <c r="D3" s="1469"/>
      <c r="E3" s="1469"/>
    </row>
    <row r="4" spans="1:6" x14ac:dyDescent="0.3">
      <c r="A4" s="789"/>
      <c r="B4" s="1412" t="s">
        <v>1038</v>
      </c>
      <c r="C4" s="1412"/>
      <c r="D4" s="761"/>
      <c r="E4" s="329"/>
    </row>
    <row r="5" spans="1:6" ht="6.75" customHeight="1" thickBot="1" x14ac:dyDescent="0.35">
      <c r="A5" s="759"/>
      <c r="B5" s="762"/>
      <c r="C5" s="762"/>
      <c r="D5" s="762"/>
      <c r="E5" s="762"/>
    </row>
    <row r="6" spans="1:6" s="205" customFormat="1" x14ac:dyDescent="0.25">
      <c r="A6" s="1460" t="s">
        <v>246</v>
      </c>
      <c r="B6" s="1461"/>
      <c r="C6" s="1464" t="s">
        <v>836</v>
      </c>
      <c r="D6" s="1464" t="s">
        <v>435</v>
      </c>
      <c r="E6" s="1470" t="s">
        <v>837</v>
      </c>
    </row>
    <row r="7" spans="1:6" s="205" customFormat="1" ht="17.25" thickBot="1" x14ac:dyDescent="0.3">
      <c r="A7" s="1462"/>
      <c r="B7" s="1463"/>
      <c r="C7" s="1465"/>
      <c r="D7" s="1465"/>
      <c r="E7" s="1471"/>
    </row>
    <row r="8" spans="1:6" s="205" customFormat="1" ht="20.25" customHeight="1" x14ac:dyDescent="0.25">
      <c r="A8" s="385" t="s">
        <v>838</v>
      </c>
      <c r="B8" s="336"/>
      <c r="C8" s="346">
        <f>C9+C10</f>
        <v>35746978.939999998</v>
      </c>
      <c r="D8" s="346">
        <f>D9+D10</f>
        <v>29849617.02</v>
      </c>
      <c r="E8" s="391">
        <f>E9+E10</f>
        <v>29849617.02</v>
      </c>
      <c r="F8" s="418" t="str">
        <f>IF((C8-'CPCA-II-01'!C44)&gt;0.9,"ERROR!!!!! EL MONTO NO COINCIDE CON LO REPORTADO EN EL FORMATO ETCA-II-01 EN EL TOTAL DEVENGADO DEL ANALÍTICO DE INGRESOS","")</f>
        <v/>
      </c>
    </row>
    <row r="9" spans="1:6" s="205" customFormat="1" ht="20.25" customHeight="1" x14ac:dyDescent="0.25">
      <c r="A9" s="335"/>
      <c r="B9" s="387" t="s">
        <v>839</v>
      </c>
      <c r="C9" s="337">
        <v>35746978.939999998</v>
      </c>
      <c r="D9" s="337">
        <v>29849617.02</v>
      </c>
      <c r="E9" s="386">
        <v>29849617.02</v>
      </c>
    </row>
    <row r="10" spans="1:6" s="205" customFormat="1" ht="20.25" customHeight="1" x14ac:dyDescent="0.25">
      <c r="A10" s="335"/>
      <c r="B10" s="387" t="s">
        <v>840</v>
      </c>
      <c r="C10" s="337"/>
      <c r="D10" s="337"/>
      <c r="E10" s="386"/>
    </row>
    <row r="11" spans="1:6" s="205" customFormat="1" ht="20.25" customHeight="1" x14ac:dyDescent="0.25">
      <c r="A11" s="385" t="s">
        <v>841</v>
      </c>
      <c r="B11" s="387"/>
      <c r="C11" s="346">
        <f>C12+C13</f>
        <v>35746978.840000004</v>
      </c>
      <c r="D11" s="346">
        <f>D12+D13</f>
        <v>28833525.850000001</v>
      </c>
      <c r="E11" s="391">
        <f>E12+E13</f>
        <v>27495723.300000001</v>
      </c>
      <c r="F11" s="418" t="str">
        <f>IF((C11-'CPCA II-04'!B80)&gt;0.9,"ERROR!!!!! EL MONTO NO COINCIDE CON LO REPORTADO EN EL FORMATO ETCA-II-04 EN EL TOTAL DEVENGADO DEL ANALÍTICO DE INGRESOS","")</f>
        <v/>
      </c>
    </row>
    <row r="12" spans="1:6" s="205" customFormat="1" ht="20.25" customHeight="1" x14ac:dyDescent="0.25">
      <c r="A12" s="335"/>
      <c r="B12" s="387" t="s">
        <v>842</v>
      </c>
      <c r="C12" s="337">
        <v>35746978.840000004</v>
      </c>
      <c r="D12" s="337">
        <v>28833525.850000001</v>
      </c>
      <c r="E12" s="386">
        <v>27495723.300000001</v>
      </c>
    </row>
    <row r="13" spans="1:6" s="205" customFormat="1" ht="20.25" customHeight="1" x14ac:dyDescent="0.25">
      <c r="A13" s="335"/>
      <c r="B13" s="387" t="s">
        <v>843</v>
      </c>
      <c r="C13" s="337"/>
      <c r="D13" s="337"/>
      <c r="E13" s="386"/>
    </row>
    <row r="14" spans="1:6" s="205" customFormat="1" ht="20.25" customHeight="1" x14ac:dyDescent="0.25">
      <c r="A14" s="385" t="s">
        <v>844</v>
      </c>
      <c r="B14" s="387"/>
      <c r="C14" s="346">
        <f>C8-C11</f>
        <v>9.9999994039535522E-2</v>
      </c>
      <c r="D14" s="346">
        <f>D8-D11</f>
        <v>1016091.1699999981</v>
      </c>
      <c r="E14" s="391">
        <f>E8-E11</f>
        <v>2353893.7199999988</v>
      </c>
    </row>
    <row r="15" spans="1:6" s="205" customFormat="1" ht="20.25" customHeight="1" thickBot="1" x14ac:dyDescent="0.3">
      <c r="A15" s="335"/>
      <c r="B15" s="336"/>
      <c r="C15" s="337"/>
      <c r="D15" s="337"/>
      <c r="E15" s="339"/>
    </row>
    <row r="16" spans="1:6" s="205" customFormat="1" x14ac:dyDescent="0.25">
      <c r="A16" s="1460" t="s">
        <v>246</v>
      </c>
      <c r="B16" s="1461"/>
      <c r="C16" s="1464" t="s">
        <v>836</v>
      </c>
      <c r="D16" s="1464" t="s">
        <v>435</v>
      </c>
      <c r="E16" s="1466" t="s">
        <v>837</v>
      </c>
    </row>
    <row r="17" spans="1:10" s="205" customFormat="1" ht="12" customHeight="1" thickBot="1" x14ac:dyDescent="0.3">
      <c r="A17" s="1462"/>
      <c r="B17" s="1463"/>
      <c r="C17" s="1465"/>
      <c r="D17" s="1465"/>
      <c r="E17" s="1467"/>
    </row>
    <row r="18" spans="1:10" s="205" customFormat="1" ht="20.25" customHeight="1" x14ac:dyDescent="0.25">
      <c r="A18" s="385" t="s">
        <v>845</v>
      </c>
      <c r="B18" s="336"/>
      <c r="C18" s="346">
        <f>C14</f>
        <v>9.9999994039535522E-2</v>
      </c>
      <c r="D18" s="346">
        <f>D14</f>
        <v>1016091.1699999981</v>
      </c>
      <c r="E18" s="591">
        <f>E14</f>
        <v>2353893.7199999988</v>
      </c>
    </row>
    <row r="19" spans="1:10" s="205" customFormat="1" ht="20.25" customHeight="1" x14ac:dyDescent="0.25">
      <c r="A19" s="385" t="s">
        <v>846</v>
      </c>
      <c r="B19" s="336"/>
      <c r="C19" s="337"/>
      <c r="D19" s="337"/>
      <c r="E19" s="386"/>
      <c r="F19" s="418" t="str">
        <f>IF((D19-'CPCA-I-03'!C45)&gt;0.9,"ERROR!!!!! EL MONTO NO COINCIDE CON LO REPORTADO EN EL FORMATO ETCA-I-03 POR CONCEPTO DE INTERESES, COMISIONES Y GASTOS DE LA DEUDA","")</f>
        <v/>
      </c>
    </row>
    <row r="20" spans="1:10" s="205" customFormat="1" ht="20.25" customHeight="1" x14ac:dyDescent="0.25">
      <c r="A20" s="385" t="s">
        <v>847</v>
      </c>
      <c r="B20" s="336"/>
      <c r="C20" s="346">
        <f>C18-C19</f>
        <v>9.9999994039535522E-2</v>
      </c>
      <c r="D20" s="346">
        <f>D18-D19</f>
        <v>1016091.1699999981</v>
      </c>
      <c r="E20" s="391">
        <f>E18-E19</f>
        <v>2353893.7199999988</v>
      </c>
    </row>
    <row r="21" spans="1:10" s="205" customFormat="1" ht="20.25" customHeight="1" thickBot="1" x14ac:dyDescent="0.3">
      <c r="A21" s="335"/>
      <c r="B21" s="336"/>
      <c r="C21" s="352"/>
      <c r="D21" s="352"/>
      <c r="E21" s="793"/>
    </row>
    <row r="22" spans="1:10" s="205" customFormat="1" ht="28.5" customHeight="1" x14ac:dyDescent="0.25">
      <c r="A22" s="1460" t="s">
        <v>246</v>
      </c>
      <c r="B22" s="1461"/>
      <c r="C22" s="1464" t="s">
        <v>836</v>
      </c>
      <c r="D22" s="388" t="s">
        <v>435</v>
      </c>
      <c r="E22" s="1466" t="s">
        <v>837</v>
      </c>
    </row>
    <row r="23" spans="1:10" s="205" customFormat="1" ht="0.75" customHeight="1" thickBot="1" x14ac:dyDescent="0.3">
      <c r="A23" s="1462"/>
      <c r="B23" s="1463"/>
      <c r="C23" s="1465"/>
      <c r="D23" s="389"/>
      <c r="E23" s="1467"/>
    </row>
    <row r="24" spans="1:10" s="205" customFormat="1" ht="20.25" customHeight="1" x14ac:dyDescent="0.25">
      <c r="A24" s="385" t="s">
        <v>848</v>
      </c>
      <c r="B24" s="336"/>
      <c r="C24" s="337"/>
      <c r="D24" s="337"/>
      <c r="E24" s="339"/>
    </row>
    <row r="25" spans="1:10" s="205" customFormat="1" ht="20.25" customHeight="1" x14ac:dyDescent="0.25">
      <c r="A25" s="385" t="s">
        <v>849</v>
      </c>
      <c r="B25" s="336"/>
      <c r="C25" s="337"/>
      <c r="D25" s="337"/>
      <c r="E25" s="339"/>
    </row>
    <row r="26" spans="1:10" s="205" customFormat="1" ht="20.25" customHeight="1" x14ac:dyDescent="0.25">
      <c r="A26" s="385" t="s">
        <v>850</v>
      </c>
      <c r="B26" s="336"/>
      <c r="C26" s="346">
        <f>C24-C25</f>
        <v>0</v>
      </c>
      <c r="D26" s="346">
        <f>D24-D25</f>
        <v>0</v>
      </c>
      <c r="E26" s="391">
        <f>E24-E25</f>
        <v>0</v>
      </c>
    </row>
    <row r="27" spans="1:10" s="205" customFormat="1" ht="20.25" customHeight="1" thickBot="1" x14ac:dyDescent="0.3">
      <c r="A27" s="790"/>
      <c r="B27" s="791"/>
      <c r="C27" s="792"/>
      <c r="D27" s="792"/>
      <c r="E27" s="390"/>
    </row>
    <row r="28" spans="1:10" s="205" customFormat="1" ht="18" customHeight="1" x14ac:dyDescent="0.25">
      <c r="A28" s="763" t="s">
        <v>81</v>
      </c>
      <c r="B28" s="764"/>
      <c r="C28" s="764"/>
      <c r="D28" s="764"/>
      <c r="E28" s="764"/>
    </row>
    <row r="29" spans="1:10" s="205" customFormat="1" ht="18" customHeight="1" x14ac:dyDescent="0.25">
      <c r="A29" s="504"/>
      <c r="B29" s="504"/>
      <c r="C29" s="504"/>
      <c r="D29" s="504"/>
      <c r="E29" s="504"/>
    </row>
    <row r="30" spans="1:10" s="205" customFormat="1" ht="18" customHeight="1" x14ac:dyDescent="0.25">
      <c r="A30" s="504"/>
      <c r="B30" s="504"/>
      <c r="C30" s="504"/>
      <c r="D30" s="504"/>
      <c r="E30" s="504"/>
    </row>
    <row r="31" spans="1:10" s="205" customFormat="1" ht="18" customHeight="1" x14ac:dyDescent="0.25">
      <c r="A31" s="504"/>
      <c r="B31" s="504"/>
      <c r="C31" s="504"/>
      <c r="D31" s="504"/>
      <c r="E31" s="504"/>
    </row>
    <row r="32" spans="1:10" ht="18" customHeight="1" x14ac:dyDescent="0.3">
      <c r="A32" s="763" t="s">
        <v>244</v>
      </c>
      <c r="B32" s="770" t="s">
        <v>851</v>
      </c>
      <c r="C32" s="764"/>
      <c r="D32" s="764"/>
      <c r="E32" s="764"/>
      <c r="J32" s="345"/>
    </row>
    <row r="33" spans="1:5" ht="49.5" customHeight="1" x14ac:dyDescent="0.3">
      <c r="A33" s="1459" t="s">
        <v>852</v>
      </c>
      <c r="B33" s="1459"/>
      <c r="C33" s="1459"/>
      <c r="D33" s="1459"/>
      <c r="E33" s="1459"/>
    </row>
    <row r="34" spans="1:5" x14ac:dyDescent="0.3">
      <c r="A34" s="760"/>
      <c r="B34" s="764"/>
      <c r="C34" s="764"/>
      <c r="D34" s="764"/>
      <c r="E34" s="764"/>
    </row>
    <row r="35" spans="1:5" ht="75" customHeight="1" x14ac:dyDescent="0.3">
      <c r="A35" s="1459" t="s">
        <v>853</v>
      </c>
      <c r="B35" s="1459"/>
      <c r="C35" s="1459"/>
      <c r="D35" s="1459"/>
      <c r="E35" s="1459"/>
    </row>
    <row r="36" spans="1:5" ht="5.25" customHeight="1" x14ac:dyDescent="0.3">
      <c r="A36" s="760"/>
      <c r="B36" s="764"/>
      <c r="C36" s="764"/>
      <c r="D36" s="764"/>
      <c r="E36" s="764"/>
    </row>
    <row r="37" spans="1:5" ht="13.5" customHeight="1" x14ac:dyDescent="0.3">
      <c r="A37" s="1459" t="s">
        <v>854</v>
      </c>
      <c r="B37" s="1459"/>
      <c r="C37" s="1459"/>
      <c r="D37" s="1459"/>
      <c r="E37" s="1459"/>
    </row>
  </sheetData>
  <sheetProtection insertHyperlinks="0"/>
  <mergeCells count="18">
    <mergeCell ref="B1:E1"/>
    <mergeCell ref="B2:E2"/>
    <mergeCell ref="B4:C4"/>
    <mergeCell ref="A3:E3"/>
    <mergeCell ref="A33:E33"/>
    <mergeCell ref="A6:B7"/>
    <mergeCell ref="C6:C7"/>
    <mergeCell ref="E6:E7"/>
    <mergeCell ref="C16:C17"/>
    <mergeCell ref="E16:E17"/>
    <mergeCell ref="A16:B17"/>
    <mergeCell ref="D6:D7"/>
    <mergeCell ref="D16:D17"/>
    <mergeCell ref="A35:E35"/>
    <mergeCell ref="A37:E37"/>
    <mergeCell ref="A22:B23"/>
    <mergeCell ref="C22:C23"/>
    <mergeCell ref="E22:E23"/>
  </mergeCells>
  <printOptions horizontalCentered="1"/>
  <pageMargins left="0.39370078740157483" right="0.39370078740157483" top="0.74803149606299213" bottom="0.74803149606299213" header="0.31496062992125984" footer="0.31496062992125984"/>
  <pageSetup scale="93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view="pageBreakPreview" topLeftCell="A40" zoomScaleNormal="100" zoomScaleSheetLayoutView="100" workbookViewId="0">
      <selection activeCell="C63" sqref="C63"/>
    </sheetView>
  </sheetViews>
  <sheetFormatPr baseColWidth="10" defaultColWidth="11.42578125" defaultRowHeight="15" x14ac:dyDescent="0.25"/>
  <cols>
    <col min="1" max="1" width="1.28515625" customWidth="1"/>
    <col min="2" max="2" width="61.7109375" customWidth="1"/>
    <col min="3" max="3" width="14.28515625" customWidth="1"/>
    <col min="4" max="4" width="13.7109375" customWidth="1"/>
    <col min="5" max="5" width="13.42578125" customWidth="1"/>
    <col min="6" max="6" width="2.42578125" customWidth="1"/>
    <col min="7" max="7" width="77.85546875" customWidth="1"/>
  </cols>
  <sheetData>
    <row r="1" spans="1:6" ht="15.75" x14ac:dyDescent="0.25">
      <c r="A1" s="1172" t="str">
        <f>'CPCA-I-01'!A1:G1</f>
        <v>Universidad Tecnológica de Guaymas</v>
      </c>
      <c r="B1" s="1172"/>
      <c r="C1" s="1172"/>
      <c r="D1" s="1172"/>
      <c r="E1" s="1172"/>
    </row>
    <row r="2" spans="1:6" ht="15.75" customHeight="1" x14ac:dyDescent="0.25">
      <c r="A2" s="1170" t="s">
        <v>855</v>
      </c>
      <c r="B2" s="1170"/>
      <c r="C2" s="1170"/>
      <c r="D2" s="1170"/>
      <c r="E2" s="1170"/>
    </row>
    <row r="3" spans="1:6" ht="15.75" customHeight="1" x14ac:dyDescent="0.25">
      <c r="A3" s="1225" t="str">
        <f>'CPCA-I-03'!A3:D3</f>
        <v>Del 01 de enero al 31 de diciembre de 2020</v>
      </c>
      <c r="B3" s="1225"/>
      <c r="C3" s="1225"/>
      <c r="D3" s="1225"/>
      <c r="E3" s="1225"/>
    </row>
    <row r="4" spans="1:6" ht="15.75" customHeight="1" x14ac:dyDescent="0.25">
      <c r="A4" s="1481" t="s">
        <v>84</v>
      </c>
      <c r="B4" s="1481"/>
      <c r="C4" s="1481"/>
      <c r="D4" s="1481"/>
      <c r="E4" s="1481"/>
    </row>
    <row r="5" spans="1:6" ht="15.75" customHeight="1" thickBot="1" x14ac:dyDescent="0.3">
      <c r="A5" s="801"/>
      <c r="B5" s="801"/>
      <c r="C5" s="801"/>
      <c r="D5" s="801"/>
      <c r="E5" s="801"/>
    </row>
    <row r="6" spans="1:6" x14ac:dyDescent="0.25">
      <c r="A6" s="1474" t="s">
        <v>85</v>
      </c>
      <c r="B6" s="1475"/>
      <c r="C6" s="787" t="s">
        <v>856</v>
      </c>
      <c r="D6" s="1405" t="s">
        <v>435</v>
      </c>
      <c r="E6" s="677" t="s">
        <v>857</v>
      </c>
    </row>
    <row r="7" spans="1:6" ht="15.75" thickBot="1" x14ac:dyDescent="0.3">
      <c r="A7" s="1476"/>
      <c r="B7" s="1477"/>
      <c r="C7" s="788" t="s">
        <v>564</v>
      </c>
      <c r="D7" s="1406"/>
      <c r="E7" s="624" t="s">
        <v>567</v>
      </c>
    </row>
    <row r="8" spans="1:6" ht="7.5" customHeight="1" x14ac:dyDescent="0.25">
      <c r="A8" s="802"/>
      <c r="B8" s="625"/>
      <c r="C8" s="625"/>
      <c r="D8" s="625"/>
      <c r="E8" s="625"/>
    </row>
    <row r="9" spans="1:6" x14ac:dyDescent="0.25">
      <c r="A9" s="802"/>
      <c r="B9" s="626" t="s">
        <v>858</v>
      </c>
      <c r="C9" s="752">
        <f>SUM(C10:C12)</f>
        <v>35746978.939999998</v>
      </c>
      <c r="D9" s="752">
        <f>SUM(D10:D12)</f>
        <v>29849617.02</v>
      </c>
      <c r="E9" s="752">
        <f>SUM(E10:E12)</f>
        <v>29849617.02</v>
      </c>
      <c r="F9" s="511" t="str">
        <f>IF(C9&lt;&gt;'CPCA-IV-01'!C8,"ERROR!!!!! EL MONTO NO COINCIDE CON LO REPORTADO EN EL FORMATO ETCA-IV-01 ","")</f>
        <v/>
      </c>
    </row>
    <row r="10" spans="1:6" ht="14.25" customHeight="1" x14ac:dyDescent="0.25">
      <c r="A10" s="802"/>
      <c r="B10" s="625" t="s">
        <v>859</v>
      </c>
      <c r="C10" s="740">
        <v>35746978.939999998</v>
      </c>
      <c r="D10" s="740">
        <v>29849617.02</v>
      </c>
      <c r="E10" s="740">
        <v>29849617.02</v>
      </c>
      <c r="F10" s="511" t="str">
        <f>IF(D9&lt;&gt;'CPCA-IV-01'!D8,"ERROR!!!!! EL MONTO NO COINCIDE CON LO REPORTADO EN EL FORMATO ETCA-IV-01 ","")</f>
        <v/>
      </c>
    </row>
    <row r="11" spans="1:6" ht="14.25" customHeight="1" x14ac:dyDescent="0.25">
      <c r="A11" s="802"/>
      <c r="B11" s="625" t="s">
        <v>860</v>
      </c>
      <c r="C11" s="740">
        <v>0</v>
      </c>
      <c r="D11" s="740">
        <v>0</v>
      </c>
      <c r="E11" s="740">
        <v>0</v>
      </c>
      <c r="F11" s="511" t="str">
        <f>IF(E9&lt;&gt;'CPCA-IV-01'!E8,"ERROR!!!!! EL MONTO NO COINCIDE CON LO REPORTADO EN EL FORMATO ETCA-IV-01 ","")</f>
        <v/>
      </c>
    </row>
    <row r="12" spans="1:6" ht="14.25" customHeight="1" x14ac:dyDescent="0.25">
      <c r="A12" s="802"/>
      <c r="B12" s="625" t="s">
        <v>861</v>
      </c>
      <c r="C12" s="740">
        <v>0</v>
      </c>
      <c r="D12" s="740">
        <v>0</v>
      </c>
      <c r="E12" s="740">
        <v>0</v>
      </c>
    </row>
    <row r="13" spans="1:6" ht="3.75" customHeight="1" x14ac:dyDescent="0.25">
      <c r="A13" s="800"/>
      <c r="B13" s="626"/>
      <c r="C13" s="747"/>
      <c r="D13" s="747"/>
      <c r="E13" s="747"/>
    </row>
    <row r="14" spans="1:6" x14ac:dyDescent="0.25">
      <c r="A14" s="800"/>
      <c r="B14" s="626" t="s">
        <v>862</v>
      </c>
      <c r="C14" s="752">
        <f>SUM(C15:C16)</f>
        <v>35746978.840000004</v>
      </c>
      <c r="D14" s="752">
        <f>SUM(D15:D16)</f>
        <v>28833525.850000001</v>
      </c>
      <c r="E14" s="752">
        <f>SUM(E15:E16)</f>
        <v>27495723.300000001</v>
      </c>
      <c r="F14" s="511" t="str">
        <f>IF(C14&lt;&gt;'CPCA-IV-01'!C11,"ERROR!!!!! EL MONTO NO COINCIDE CON LO REPORTADO EN EL FORMATO ETCA-IV-01 ","")</f>
        <v/>
      </c>
    </row>
    <row r="15" spans="1:6" ht="21" customHeight="1" x14ac:dyDescent="0.25">
      <c r="A15" s="802"/>
      <c r="B15" s="625" t="s">
        <v>863</v>
      </c>
      <c r="C15" s="337">
        <v>35746978.840000004</v>
      </c>
      <c r="D15" s="337">
        <v>28833525.850000001</v>
      </c>
      <c r="E15" s="386">
        <v>27495723.300000001</v>
      </c>
      <c r="F15" s="511" t="str">
        <f>IF(D14&lt;&gt;'CPCA-IV-01'!D11,"ERROR!!!!! EL MONTO NO COINCIDE CON LO REPORTADO EN EL FORMATO ETCA-IV-01 ","")</f>
        <v/>
      </c>
    </row>
    <row r="16" spans="1:6" ht="21" customHeight="1" x14ac:dyDescent="0.25">
      <c r="A16" s="802"/>
      <c r="B16" s="625" t="s">
        <v>864</v>
      </c>
      <c r="C16" s="740">
        <v>0</v>
      </c>
      <c r="D16" s="740">
        <v>0</v>
      </c>
      <c r="E16" s="740">
        <v>0</v>
      </c>
      <c r="F16" s="511" t="str">
        <f>IF(E14&lt;&gt;'CPCA-IV-01'!E11,"ERROR!!!!! EL MONTO NO COINCIDE CON LO REPORTADO EN EL FORMATO ETCA-IV-01 ","")</f>
        <v/>
      </c>
    </row>
    <row r="17" spans="1:6" ht="8.25" customHeight="1" x14ac:dyDescent="0.25">
      <c r="A17" s="802"/>
      <c r="B17" s="625"/>
      <c r="C17" s="747"/>
      <c r="D17" s="747"/>
      <c r="E17" s="747"/>
    </row>
    <row r="18" spans="1:6" x14ac:dyDescent="0.25">
      <c r="A18" s="802"/>
      <c r="B18" s="626" t="s">
        <v>865</v>
      </c>
      <c r="C18" s="752">
        <f>SUM(C19:C20)</f>
        <v>0</v>
      </c>
      <c r="D18" s="752">
        <f t="shared" ref="D18:E18" si="0">SUM(D19:D20)</f>
        <v>0</v>
      </c>
      <c r="E18" s="752">
        <f t="shared" si="0"/>
        <v>0</v>
      </c>
      <c r="F18" s="511" t="s">
        <v>244</v>
      </c>
    </row>
    <row r="19" spans="1:6" ht="19.5" customHeight="1" x14ac:dyDescent="0.25">
      <c r="A19" s="802"/>
      <c r="B19" s="625" t="s">
        <v>866</v>
      </c>
      <c r="C19" s="754"/>
      <c r="D19" s="740">
        <v>0</v>
      </c>
      <c r="E19" s="740">
        <v>0</v>
      </c>
      <c r="F19" s="511" t="s">
        <v>244</v>
      </c>
    </row>
    <row r="20" spans="1:6" ht="19.5" customHeight="1" x14ac:dyDescent="0.25">
      <c r="A20" s="802"/>
      <c r="B20" s="625" t="s">
        <v>867</v>
      </c>
      <c r="C20" s="754"/>
      <c r="D20" s="740">
        <v>0</v>
      </c>
      <c r="E20" s="740">
        <v>0</v>
      </c>
      <c r="F20" s="511" t="s">
        <v>244</v>
      </c>
    </row>
    <row r="21" spans="1:6" ht="6.75" customHeight="1" x14ac:dyDescent="0.25">
      <c r="A21" s="802"/>
      <c r="B21" s="625"/>
      <c r="C21" s="747"/>
      <c r="D21" s="747"/>
      <c r="E21" s="747"/>
      <c r="F21" s="511" t="s">
        <v>244</v>
      </c>
    </row>
    <row r="22" spans="1:6" x14ac:dyDescent="0.25">
      <c r="A22" s="1482"/>
      <c r="B22" s="626" t="s">
        <v>868</v>
      </c>
      <c r="C22" s="752">
        <f>+C9-C14+C18</f>
        <v>9.9999994039535522E-2</v>
      </c>
      <c r="D22" s="752">
        <f>+D9-D14+D18</f>
        <v>1016091.1699999981</v>
      </c>
      <c r="E22" s="752">
        <f>+E9-E14+E18</f>
        <v>2353893.7199999988</v>
      </c>
    </row>
    <row r="23" spans="1:6" ht="6.75" customHeight="1" x14ac:dyDescent="0.25">
      <c r="A23" s="1482"/>
      <c r="B23" s="626"/>
      <c r="C23" s="747" t="s">
        <v>244</v>
      </c>
      <c r="D23" s="747" t="s">
        <v>244</v>
      </c>
      <c r="E23" s="747" t="s">
        <v>244</v>
      </c>
    </row>
    <row r="24" spans="1:6" ht="16.5" customHeight="1" x14ac:dyDescent="0.25">
      <c r="A24" s="1482"/>
      <c r="B24" s="626" t="s">
        <v>869</v>
      </c>
      <c r="C24" s="752">
        <f>+C22-C12</f>
        <v>9.9999994039535522E-2</v>
      </c>
      <c r="D24" s="752">
        <f>+D22-D12</f>
        <v>1016091.1699999981</v>
      </c>
      <c r="E24" s="752">
        <f>+E22-E12</f>
        <v>2353893.7199999988</v>
      </c>
    </row>
    <row r="25" spans="1:6" ht="6" customHeight="1" x14ac:dyDescent="0.25">
      <c r="A25" s="1482"/>
      <c r="B25" s="626"/>
      <c r="C25" s="747" t="s">
        <v>244</v>
      </c>
      <c r="D25" s="747" t="s">
        <v>244</v>
      </c>
      <c r="E25" s="747" t="s">
        <v>244</v>
      </c>
    </row>
    <row r="26" spans="1:6" ht="30" customHeight="1" x14ac:dyDescent="0.25">
      <c r="A26" s="802"/>
      <c r="B26" s="626" t="s">
        <v>870</v>
      </c>
      <c r="C26" s="752">
        <f>+C24-C18</f>
        <v>9.9999994039535522E-2</v>
      </c>
      <c r="D26" s="752">
        <f>+D24-D18</f>
        <v>1016091.1699999981</v>
      </c>
      <c r="E26" s="752">
        <f>+E24-E18</f>
        <v>2353893.7199999988</v>
      </c>
    </row>
    <row r="27" spans="1:6" ht="6" customHeight="1" thickBot="1" x14ac:dyDescent="0.3">
      <c r="A27" s="628"/>
      <c r="B27" s="629"/>
      <c r="C27" s="630"/>
      <c r="D27" s="630"/>
      <c r="E27" s="630"/>
    </row>
    <row r="28" spans="1:6" ht="12" customHeight="1" thickBot="1" x14ac:dyDescent="0.3">
      <c r="A28" s="1483"/>
      <c r="B28" s="1483"/>
      <c r="C28" s="1483"/>
      <c r="D28" s="1483"/>
      <c r="E28" s="1483"/>
    </row>
    <row r="29" spans="1:6" ht="15.75" thickBot="1" x14ac:dyDescent="0.3">
      <c r="A29" s="1484" t="s">
        <v>246</v>
      </c>
      <c r="B29" s="1485"/>
      <c r="C29" s="786" t="s">
        <v>871</v>
      </c>
      <c r="D29" s="786" t="s">
        <v>435</v>
      </c>
      <c r="E29" s="786" t="s">
        <v>662</v>
      </c>
    </row>
    <row r="30" spans="1:6" ht="6" customHeight="1" x14ac:dyDescent="0.25">
      <c r="A30" s="802"/>
      <c r="B30" s="625"/>
      <c r="C30" s="625"/>
      <c r="D30" s="625"/>
      <c r="E30" s="625"/>
    </row>
    <row r="31" spans="1:6" ht="18" customHeight="1" x14ac:dyDescent="0.25">
      <c r="A31" s="1480"/>
      <c r="B31" s="626" t="s">
        <v>872</v>
      </c>
      <c r="C31" s="752">
        <f>SUM(C32:C33)</f>
        <v>0</v>
      </c>
      <c r="D31" s="752">
        <f>SUM(D32:D33)</f>
        <v>0</v>
      </c>
      <c r="E31" s="752">
        <f>SUM(E32:E33)</f>
        <v>0</v>
      </c>
      <c r="F31" s="511" t="str">
        <f>IF(C31&lt;&gt;'CPCA-IV-01'!C19,"ERROR!!!!! EL MONTO NO COINCIDE CON LO REPORTADO EN EL FORMATO ETCA-IV-01 ","")</f>
        <v/>
      </c>
    </row>
    <row r="32" spans="1:6" ht="26.25" customHeight="1" x14ac:dyDescent="0.25">
      <c r="A32" s="1480"/>
      <c r="B32" s="627" t="s">
        <v>873</v>
      </c>
      <c r="C32" s="740">
        <v>0</v>
      </c>
      <c r="D32" s="740">
        <v>0</v>
      </c>
      <c r="E32" s="740">
        <v>0</v>
      </c>
      <c r="F32" s="511" t="str">
        <f>IF(D31&lt;&gt;'CPCA-IV-01'!D19,"ERROR!!!!! EL MONTO NO COINCIDE CON LO REPORTADO EN EL FORMATO ETCA-IV-01 ","")</f>
        <v/>
      </c>
    </row>
    <row r="33" spans="1:6" ht="26.25" customHeight="1" x14ac:dyDescent="0.25">
      <c r="A33" s="1480"/>
      <c r="B33" s="627" t="s">
        <v>874</v>
      </c>
      <c r="C33" s="747">
        <v>0</v>
      </c>
      <c r="D33" s="747">
        <v>0</v>
      </c>
      <c r="E33" s="747">
        <v>0</v>
      </c>
      <c r="F33" s="511" t="str">
        <f>IF(E31&lt;&gt;'CPCA-IV-01'!E19,"ERROR!!!!! EL MONTO NO COINCIDE CON LO REPORTADO EN EL FORMATO ETCA-IV-01 ","")</f>
        <v/>
      </c>
    </row>
    <row r="34" spans="1:6" ht="4.5" customHeight="1" x14ac:dyDescent="0.25">
      <c r="A34" s="800"/>
      <c r="B34" s="626"/>
      <c r="C34" s="740"/>
      <c r="D34" s="740"/>
      <c r="E34" s="740"/>
    </row>
    <row r="35" spans="1:6" x14ac:dyDescent="0.25">
      <c r="A35" s="800"/>
      <c r="B35" s="626" t="s">
        <v>875</v>
      </c>
      <c r="C35" s="752">
        <f>+C26+C31</f>
        <v>9.9999994039535522E-2</v>
      </c>
      <c r="D35" s="752">
        <f>+D26+D31</f>
        <v>1016091.1699999981</v>
      </c>
      <c r="E35" s="752">
        <f>+E26+E31</f>
        <v>2353893.7199999988</v>
      </c>
    </row>
    <row r="36" spans="1:6" ht="6.75" customHeight="1" thickBot="1" x14ac:dyDescent="0.3">
      <c r="A36" s="623"/>
      <c r="B36" s="622"/>
      <c r="C36" s="622"/>
      <c r="D36" s="622"/>
      <c r="E36" s="622"/>
    </row>
    <row r="37" spans="1:6" ht="9" customHeight="1" thickBot="1" x14ac:dyDescent="0.3"/>
    <row r="38" spans="1:6" x14ac:dyDescent="0.25">
      <c r="A38" s="1474" t="s">
        <v>246</v>
      </c>
      <c r="B38" s="1475"/>
      <c r="C38" s="1478" t="s">
        <v>876</v>
      </c>
      <c r="D38" s="1400" t="s">
        <v>435</v>
      </c>
      <c r="E38" s="633" t="s">
        <v>857</v>
      </c>
    </row>
    <row r="39" spans="1:6" ht="15.75" thickBot="1" x14ac:dyDescent="0.3">
      <c r="A39" s="1476"/>
      <c r="B39" s="1477"/>
      <c r="C39" s="1479"/>
      <c r="D39" s="1401"/>
      <c r="E39" s="634" t="s">
        <v>662</v>
      </c>
    </row>
    <row r="40" spans="1:6" ht="5.25" customHeight="1" x14ac:dyDescent="0.25">
      <c r="A40" s="797"/>
      <c r="B40" s="635"/>
      <c r="C40" s="635"/>
      <c r="D40" s="635"/>
      <c r="E40" s="635"/>
    </row>
    <row r="41" spans="1:6" x14ac:dyDescent="0.25">
      <c r="A41" s="796"/>
      <c r="B41" s="799" t="s">
        <v>877</v>
      </c>
      <c r="C41" s="753">
        <f>SUM(C42:C43)</f>
        <v>0</v>
      </c>
      <c r="D41" s="753">
        <f>SUM(D42:D43)</f>
        <v>0</v>
      </c>
      <c r="E41" s="753">
        <f>SUM(E42:E43)</f>
        <v>0</v>
      </c>
      <c r="F41" s="511" t="str">
        <f>IF(C41&lt;&gt;'CPCA-IV-01'!C24,"ERROR!!!!! EL MONTO NO COINCIDE CON LO REPORTADO EN EL FORMATO ETCA-IV-01 ","")</f>
        <v/>
      </c>
    </row>
    <row r="42" spans="1:6" x14ac:dyDescent="0.25">
      <c r="A42" s="1472"/>
      <c r="B42" s="636" t="s">
        <v>878</v>
      </c>
      <c r="C42" s="740">
        <v>0</v>
      </c>
      <c r="D42" s="740">
        <v>0</v>
      </c>
      <c r="E42" s="740">
        <v>0</v>
      </c>
      <c r="F42" s="511" t="str">
        <f>IF(D41&lt;&gt;'CPCA-IV-01'!D24,"ERROR!!!!! EL MONTO NO COINCIDE CON LO REPORTADO EN EL FORMATO ETCA-IV-01 ","")</f>
        <v/>
      </c>
    </row>
    <row r="43" spans="1:6" x14ac:dyDescent="0.25">
      <c r="A43" s="1472"/>
      <c r="B43" s="636" t="s">
        <v>879</v>
      </c>
      <c r="C43" s="740">
        <v>0</v>
      </c>
      <c r="D43" s="740" t="s">
        <v>244</v>
      </c>
      <c r="E43" s="740">
        <v>0</v>
      </c>
      <c r="F43" s="511" t="str">
        <f>IF(E41&lt;&gt;'CPCA-IV-01'!E24,"ERROR!!!!! EL MONTO NO COINCIDE CON LO REPORTADO EN EL FORMATO ETCA-IV-01 ","")</f>
        <v/>
      </c>
    </row>
    <row r="44" spans="1:6" x14ac:dyDescent="0.25">
      <c r="A44" s="1473"/>
      <c r="B44" s="799" t="s">
        <v>880</v>
      </c>
      <c r="C44" s="753">
        <f>SUM(C45:C46)</f>
        <v>0</v>
      </c>
      <c r="D44" s="753">
        <f>SUM(D45:D46)</f>
        <v>0</v>
      </c>
      <c r="E44" s="753">
        <f>SUM(E45:E46)</f>
        <v>0</v>
      </c>
      <c r="F44" s="511" t="str">
        <f>IF(C44&lt;&gt;'CPCA-IV-01'!C25,"ERROR!!!!! EL MONTO NO COINCIDE CON LO REPORTADO EN EL FORMATO ETCA-IV-01 ","")</f>
        <v/>
      </c>
    </row>
    <row r="45" spans="1:6" x14ac:dyDescent="0.25">
      <c r="A45" s="1473"/>
      <c r="B45" s="636" t="s">
        <v>881</v>
      </c>
      <c r="C45" s="740">
        <v>0</v>
      </c>
      <c r="D45" s="740">
        <v>0</v>
      </c>
      <c r="E45" s="740">
        <v>0</v>
      </c>
      <c r="F45" s="511" t="str">
        <f>IF(D44&lt;&gt;'CPCA-IV-01'!D25,"ERROR!!!!! EL MONTO NO COINCIDE CON LO REPORTADO EN EL FORMATO ETCA-IV-01 ","")</f>
        <v/>
      </c>
    </row>
    <row r="46" spans="1:6" x14ac:dyDescent="0.25">
      <c r="A46" s="1473"/>
      <c r="B46" s="636" t="s">
        <v>882</v>
      </c>
      <c r="C46" s="740">
        <v>0</v>
      </c>
      <c r="D46" s="740">
        <v>0</v>
      </c>
      <c r="E46" s="740">
        <v>0</v>
      </c>
      <c r="F46" s="511" t="str">
        <f>IF(E44&lt;&gt;'CPCA-IV-01'!E25,"ERROR!!!!! EL MONTO NO COINCIDE CON LO REPORTADO EN EL FORMATO ETCA-IV-01 ","")</f>
        <v/>
      </c>
    </row>
    <row r="47" spans="1:6" ht="6.75" customHeight="1" x14ac:dyDescent="0.25">
      <c r="A47" s="796"/>
      <c r="B47" s="799"/>
      <c r="C47" s="652"/>
      <c r="D47" s="652"/>
      <c r="E47" s="652"/>
    </row>
    <row r="48" spans="1:6" x14ac:dyDescent="0.25">
      <c r="A48" s="1473"/>
      <c r="B48" s="1487" t="s">
        <v>883</v>
      </c>
      <c r="C48" s="1489">
        <f>+C41-C44</f>
        <v>0</v>
      </c>
      <c r="D48" s="1489">
        <f>+D41-D44</f>
        <v>0</v>
      </c>
      <c r="E48" s="1489">
        <f>+E41-E44</f>
        <v>0</v>
      </c>
    </row>
    <row r="49" spans="1:5" ht="15.75" thickBot="1" x14ac:dyDescent="0.3">
      <c r="A49" s="1486"/>
      <c r="B49" s="1488"/>
      <c r="C49" s="1490"/>
      <c r="D49" s="1490"/>
      <c r="E49" s="1490"/>
    </row>
    <row r="50" spans="1:5" x14ac:dyDescent="0.25">
      <c r="A50" s="640"/>
      <c r="B50" s="640"/>
      <c r="C50" s="640"/>
      <c r="D50" s="640"/>
      <c r="E50" s="640"/>
    </row>
    <row r="51" spans="1:5" x14ac:dyDescent="0.25">
      <c r="A51" s="640"/>
      <c r="B51" s="640"/>
      <c r="C51" s="640"/>
      <c r="D51" s="640"/>
      <c r="E51" s="640"/>
    </row>
    <row r="52" spans="1:5" x14ac:dyDescent="0.25">
      <c r="A52" s="640"/>
      <c r="B52" s="640"/>
      <c r="C52" s="640"/>
      <c r="D52" s="640"/>
      <c r="E52" s="640"/>
    </row>
    <row r="53" spans="1:5" ht="15.75" thickBot="1" x14ac:dyDescent="0.3">
      <c r="A53" s="640"/>
      <c r="B53" s="640"/>
      <c r="C53" s="640"/>
      <c r="D53" s="640"/>
      <c r="E53" s="640"/>
    </row>
    <row r="54" spans="1:5" x14ac:dyDescent="0.25">
      <c r="A54" s="1474" t="s">
        <v>246</v>
      </c>
      <c r="B54" s="1475"/>
      <c r="C54" s="633" t="s">
        <v>856</v>
      </c>
      <c r="D54" s="1400" t="s">
        <v>435</v>
      </c>
      <c r="E54" s="633" t="s">
        <v>857</v>
      </c>
    </row>
    <row r="55" spans="1:5" ht="15.75" thickBot="1" x14ac:dyDescent="0.3">
      <c r="A55" s="1476"/>
      <c r="B55" s="1477"/>
      <c r="C55" s="634" t="s">
        <v>871</v>
      </c>
      <c r="D55" s="1401"/>
      <c r="E55" s="634" t="s">
        <v>662</v>
      </c>
    </row>
    <row r="56" spans="1:5" ht="6" customHeight="1" x14ac:dyDescent="0.25">
      <c r="A56" s="1491"/>
      <c r="B56" s="1492"/>
      <c r="C56" s="635"/>
      <c r="D56" s="635"/>
      <c r="E56" s="635"/>
    </row>
    <row r="57" spans="1:5" x14ac:dyDescent="0.25">
      <c r="A57" s="1472"/>
      <c r="B57" s="1493" t="s">
        <v>884</v>
      </c>
      <c r="C57" s="1494">
        <f>+C10</f>
        <v>35746978.939999998</v>
      </c>
      <c r="D57" s="1494">
        <f>+D10</f>
        <v>29849617.02</v>
      </c>
      <c r="E57" s="1494">
        <f>+E10</f>
        <v>29849617.02</v>
      </c>
    </row>
    <row r="58" spans="1:5" x14ac:dyDescent="0.25">
      <c r="A58" s="1472"/>
      <c r="B58" s="1493"/>
      <c r="C58" s="1494"/>
      <c r="D58" s="1494"/>
      <c r="E58" s="1494"/>
    </row>
    <row r="59" spans="1:5" ht="19.5" x14ac:dyDescent="0.25">
      <c r="A59" s="1472"/>
      <c r="B59" s="637" t="s">
        <v>885</v>
      </c>
      <c r="C59" s="748">
        <f>+C60-C61</f>
        <v>0</v>
      </c>
      <c r="D59" s="748">
        <f>+D60-D61</f>
        <v>0</v>
      </c>
      <c r="E59" s="748">
        <f>+E60-E61</f>
        <v>0</v>
      </c>
    </row>
    <row r="60" spans="1:5" x14ac:dyDescent="0.25">
      <c r="A60" s="1472"/>
      <c r="B60" s="636" t="s">
        <v>878</v>
      </c>
      <c r="C60" s="748">
        <f>+C42</f>
        <v>0</v>
      </c>
      <c r="D60" s="748">
        <f>+D42</f>
        <v>0</v>
      </c>
      <c r="E60" s="748">
        <f>+E42</f>
        <v>0</v>
      </c>
    </row>
    <row r="61" spans="1:5" x14ac:dyDescent="0.25">
      <c r="A61" s="1472"/>
      <c r="B61" s="636" t="s">
        <v>881</v>
      </c>
      <c r="C61" s="748">
        <f>+C45</f>
        <v>0</v>
      </c>
      <c r="D61" s="748">
        <f>+D45</f>
        <v>0</v>
      </c>
      <c r="E61" s="748">
        <f>+E45</f>
        <v>0</v>
      </c>
    </row>
    <row r="62" spans="1:5" ht="5.25" customHeight="1" x14ac:dyDescent="0.25">
      <c r="A62" s="1472"/>
      <c r="B62" s="798"/>
      <c r="C62" s="748"/>
      <c r="D62" s="748"/>
      <c r="E62" s="748"/>
    </row>
    <row r="63" spans="1:5" x14ac:dyDescent="0.25">
      <c r="A63" s="797"/>
      <c r="B63" s="798" t="s">
        <v>863</v>
      </c>
      <c r="C63" s="748">
        <f>+C15</f>
        <v>35746978.840000004</v>
      </c>
      <c r="D63" s="748">
        <f>+D15</f>
        <v>28833525.850000001</v>
      </c>
      <c r="E63" s="748">
        <f>+E15</f>
        <v>27495723.300000001</v>
      </c>
    </row>
    <row r="64" spans="1:5" ht="6.75" customHeight="1" x14ac:dyDescent="0.25">
      <c r="A64" s="797"/>
      <c r="B64" s="798"/>
      <c r="C64" s="748"/>
      <c r="D64" s="748"/>
      <c r="E64" s="748"/>
    </row>
    <row r="65" spans="1:5" x14ac:dyDescent="0.25">
      <c r="A65" s="797"/>
      <c r="B65" s="798" t="s">
        <v>866</v>
      </c>
      <c r="C65" s="749"/>
      <c r="D65" s="755">
        <f>+D19</f>
        <v>0</v>
      </c>
      <c r="E65" s="755">
        <f>+E19</f>
        <v>0</v>
      </c>
    </row>
    <row r="66" spans="1:5" x14ac:dyDescent="0.25">
      <c r="A66" s="797"/>
      <c r="B66" s="798"/>
      <c r="C66" s="748"/>
      <c r="D66" s="748"/>
      <c r="E66" s="748"/>
    </row>
    <row r="67" spans="1:5" ht="19.5" x14ac:dyDescent="0.25">
      <c r="A67" s="1473"/>
      <c r="B67" s="626" t="s">
        <v>886</v>
      </c>
      <c r="C67" s="751">
        <f>+C10+C59-C15+C19</f>
        <v>9.9999994039535522E-2</v>
      </c>
      <c r="D67" s="751">
        <f>+D10+D59-D15+D19</f>
        <v>1016091.1699999981</v>
      </c>
      <c r="E67" s="751">
        <f>+E10+E59-E15+E19</f>
        <v>2353893.7199999988</v>
      </c>
    </row>
    <row r="68" spans="1:5" x14ac:dyDescent="0.25">
      <c r="A68" s="1473"/>
      <c r="B68" s="638"/>
      <c r="C68" s="748" t="s">
        <v>244</v>
      </c>
      <c r="D68" s="748" t="s">
        <v>244</v>
      </c>
      <c r="E68" s="748" t="s">
        <v>244</v>
      </c>
    </row>
    <row r="69" spans="1:5" ht="19.5" x14ac:dyDescent="0.25">
      <c r="A69" s="1473"/>
      <c r="B69" s="626" t="s">
        <v>887</v>
      </c>
      <c r="C69" s="751">
        <f>+C67-C59</f>
        <v>9.9999994039535522E-2</v>
      </c>
      <c r="D69" s="751">
        <f>+D67-D59</f>
        <v>1016091.1699999981</v>
      </c>
      <c r="E69" s="751">
        <f>+E67-E59</f>
        <v>2353893.7199999988</v>
      </c>
    </row>
    <row r="70" spans="1:5" ht="15.75" thickBot="1" x14ac:dyDescent="0.3">
      <c r="A70" s="1486"/>
      <c r="B70" s="639"/>
      <c r="C70" s="653" t="s">
        <v>244</v>
      </c>
      <c r="D70" s="654" t="s">
        <v>244</v>
      </c>
      <c r="E70" s="653" t="s">
        <v>244</v>
      </c>
    </row>
    <row r="71" spans="1:5" ht="5.25" customHeight="1" thickBot="1" x14ac:dyDescent="0.3"/>
    <row r="72" spans="1:5" x14ac:dyDescent="0.25">
      <c r="A72" s="1474" t="s">
        <v>246</v>
      </c>
      <c r="B72" s="1475"/>
      <c r="C72" s="1478" t="s">
        <v>876</v>
      </c>
      <c r="D72" s="1400" t="s">
        <v>435</v>
      </c>
      <c r="E72" s="633" t="s">
        <v>857</v>
      </c>
    </row>
    <row r="73" spans="1:5" ht="15.75" thickBot="1" x14ac:dyDescent="0.3">
      <c r="A73" s="1476"/>
      <c r="B73" s="1477"/>
      <c r="C73" s="1479"/>
      <c r="D73" s="1401"/>
      <c r="E73" s="634" t="s">
        <v>662</v>
      </c>
    </row>
    <row r="74" spans="1:5" x14ac:dyDescent="0.25">
      <c r="A74" s="1491"/>
      <c r="B74" s="1492"/>
      <c r="C74" s="635"/>
      <c r="D74" s="635"/>
      <c r="E74" s="635"/>
    </row>
    <row r="75" spans="1:5" x14ac:dyDescent="0.25">
      <c r="A75" s="1472"/>
      <c r="B75" s="1493" t="s">
        <v>860</v>
      </c>
      <c r="C75" s="1494">
        <f>+C11</f>
        <v>0</v>
      </c>
      <c r="D75" s="1494">
        <f>+D11</f>
        <v>0</v>
      </c>
      <c r="E75" s="1494">
        <f>+E11</f>
        <v>0</v>
      </c>
    </row>
    <row r="76" spans="1:5" x14ac:dyDescent="0.25">
      <c r="A76" s="1472"/>
      <c r="B76" s="1493"/>
      <c r="C76" s="1494"/>
      <c r="D76" s="1494"/>
      <c r="E76" s="1494"/>
    </row>
    <row r="77" spans="1:5" ht="19.5" x14ac:dyDescent="0.25">
      <c r="A77" s="1472"/>
      <c r="B77" s="637" t="s">
        <v>888</v>
      </c>
      <c r="C77" s="748">
        <f>+C78-C79</f>
        <v>0</v>
      </c>
      <c r="D77" s="748">
        <f>+D78-D79</f>
        <v>0</v>
      </c>
      <c r="E77" s="748">
        <f>+E78-E79</f>
        <v>0</v>
      </c>
    </row>
    <row r="78" spans="1:5" x14ac:dyDescent="0.25">
      <c r="A78" s="1472"/>
      <c r="B78" s="636" t="s">
        <v>879</v>
      </c>
      <c r="C78" s="748">
        <f>+C43</f>
        <v>0</v>
      </c>
      <c r="D78" s="748">
        <v>0</v>
      </c>
      <c r="E78" s="748">
        <v>0</v>
      </c>
    </row>
    <row r="79" spans="1:5" x14ac:dyDescent="0.25">
      <c r="A79" s="1472"/>
      <c r="B79" s="636" t="s">
        <v>882</v>
      </c>
      <c r="C79" s="748">
        <f>+C46</f>
        <v>0</v>
      </c>
      <c r="D79" s="748">
        <v>0</v>
      </c>
      <c r="E79" s="748">
        <v>0</v>
      </c>
    </row>
    <row r="80" spans="1:5" x14ac:dyDescent="0.25">
      <c r="A80" s="1472"/>
      <c r="B80" s="798"/>
      <c r="C80" s="748"/>
      <c r="D80" s="748"/>
      <c r="E80" s="748"/>
    </row>
    <row r="81" spans="1:5" x14ac:dyDescent="0.25">
      <c r="A81" s="797"/>
      <c r="B81" s="798" t="s">
        <v>889</v>
      </c>
      <c r="C81" s="748">
        <f>+C16</f>
        <v>0</v>
      </c>
      <c r="D81" s="748">
        <f>+D16</f>
        <v>0</v>
      </c>
      <c r="E81" s="748">
        <f>+E16</f>
        <v>0</v>
      </c>
    </row>
    <row r="82" spans="1:5" x14ac:dyDescent="0.25">
      <c r="A82" s="797"/>
      <c r="B82" s="798"/>
      <c r="C82" s="748" t="s">
        <v>244</v>
      </c>
      <c r="D82" s="748" t="s">
        <v>244</v>
      </c>
      <c r="E82" s="748" t="s">
        <v>244</v>
      </c>
    </row>
    <row r="83" spans="1:5" x14ac:dyDescent="0.25">
      <c r="A83" s="797"/>
      <c r="B83" s="798" t="s">
        <v>867</v>
      </c>
      <c r="C83" s="749"/>
      <c r="D83" s="755">
        <f>+D20</f>
        <v>0</v>
      </c>
      <c r="E83" s="755">
        <f>+E20</f>
        <v>0</v>
      </c>
    </row>
    <row r="84" spans="1:5" x14ac:dyDescent="0.25">
      <c r="A84" s="797"/>
      <c r="B84" s="798"/>
      <c r="C84" s="748"/>
      <c r="D84" s="748"/>
      <c r="E84" s="748"/>
    </row>
    <row r="85" spans="1:5" ht="19.5" x14ac:dyDescent="0.25">
      <c r="A85" s="1473"/>
      <c r="B85" s="626" t="s">
        <v>890</v>
      </c>
      <c r="C85" s="750">
        <f>+C75+C77-C81+C83</f>
        <v>0</v>
      </c>
      <c r="D85" s="750">
        <f>+D75+D77-D81+D83</f>
        <v>0</v>
      </c>
      <c r="E85" s="750">
        <f>+E75+E77-E81+E83</f>
        <v>0</v>
      </c>
    </row>
    <row r="86" spans="1:5" x14ac:dyDescent="0.25">
      <c r="A86" s="1473"/>
      <c r="B86" s="638"/>
      <c r="C86" s="751"/>
      <c r="D86" s="751"/>
      <c r="E86" s="751"/>
    </row>
    <row r="87" spans="1:5" ht="19.5" x14ac:dyDescent="0.25">
      <c r="A87" s="1473"/>
      <c r="B87" s="626" t="s">
        <v>891</v>
      </c>
      <c r="C87" s="752">
        <f>+C85-C77</f>
        <v>0</v>
      </c>
      <c r="D87" s="752">
        <f>+D85-D77</f>
        <v>0</v>
      </c>
      <c r="E87" s="752">
        <f>+E85-E77</f>
        <v>0</v>
      </c>
    </row>
    <row r="88" spans="1:5" ht="15.75" thickBot="1" x14ac:dyDescent="0.3">
      <c r="A88" s="1486"/>
      <c r="B88" s="639"/>
      <c r="C88" s="639"/>
      <c r="D88" s="639"/>
      <c r="E88" s="639"/>
    </row>
  </sheetData>
  <sheetProtection formatColumns="0" formatRows="0" insertHyperlinks="0"/>
  <mergeCells count="41">
    <mergeCell ref="A85:A88"/>
    <mergeCell ref="E75:E76"/>
    <mergeCell ref="A77:A80"/>
    <mergeCell ref="A74:B74"/>
    <mergeCell ref="A75:A76"/>
    <mergeCell ref="B75:B76"/>
    <mergeCell ref="C75:C76"/>
    <mergeCell ref="D75:D76"/>
    <mergeCell ref="A67:A70"/>
    <mergeCell ref="A72:B73"/>
    <mergeCell ref="C72:C73"/>
    <mergeCell ref="D72:D73"/>
    <mergeCell ref="E57:E58"/>
    <mergeCell ref="A59:A62"/>
    <mergeCell ref="A54:B55"/>
    <mergeCell ref="D54:D55"/>
    <mergeCell ref="A56:B56"/>
    <mergeCell ref="A57:A58"/>
    <mergeCell ref="B57:B58"/>
    <mergeCell ref="C57:C58"/>
    <mergeCell ref="D57:D58"/>
    <mergeCell ref="A48:A49"/>
    <mergeCell ref="B48:B49"/>
    <mergeCell ref="C48:C49"/>
    <mergeCell ref="D48:D49"/>
    <mergeCell ref="E48:E49"/>
    <mergeCell ref="A42:A43"/>
    <mergeCell ref="A44:A46"/>
    <mergeCell ref="A1:E1"/>
    <mergeCell ref="A38:B39"/>
    <mergeCell ref="C38:C39"/>
    <mergeCell ref="D38:D39"/>
    <mergeCell ref="A31:A33"/>
    <mergeCell ref="A4:E4"/>
    <mergeCell ref="A22:A25"/>
    <mergeCell ref="A28:E28"/>
    <mergeCell ref="A29:B29"/>
    <mergeCell ref="A6:B7"/>
    <mergeCell ref="D6:D7"/>
    <mergeCell ref="A3:E3"/>
    <mergeCell ref="A2:E2"/>
  </mergeCells>
  <printOptions horizontalCentered="1"/>
  <pageMargins left="0.23622047244094491" right="0.23622047244094491" top="0.43307086614173229" bottom="0.43307086614173229" header="0.31496062992125984" footer="0.31496062992125984"/>
  <pageSetup scale="97" orientation="portrait" r:id="rId1"/>
  <rowBreaks count="1" manualBreakCount="1">
    <brk id="51" max="4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D30"/>
  <sheetViews>
    <sheetView view="pageBreakPreview" zoomScale="90" zoomScaleNormal="100" zoomScaleSheetLayoutView="90" workbookViewId="0">
      <selection activeCell="B8" sqref="B8:D15"/>
    </sheetView>
  </sheetViews>
  <sheetFormatPr baseColWidth="10" defaultColWidth="11.28515625" defaultRowHeight="16.5" x14ac:dyDescent="0.3"/>
  <cols>
    <col min="1" max="1" width="2.85546875" style="7" customWidth="1"/>
    <col min="2" max="2" width="40.28515625" style="3" customWidth="1"/>
    <col min="3" max="3" width="31.7109375" style="3" customWidth="1"/>
    <col min="4" max="4" width="23" style="3" customWidth="1"/>
    <col min="5" max="16384" width="11.28515625" style="3"/>
  </cols>
  <sheetData>
    <row r="1" spans="1:4" x14ac:dyDescent="0.3">
      <c r="A1" s="1499" t="str">
        <f>'CPCA-I-01'!A1:G1</f>
        <v>Universidad Tecnológica de Guaymas</v>
      </c>
      <c r="B1" s="1499"/>
      <c r="C1" s="1499"/>
      <c r="D1" s="1499"/>
    </row>
    <row r="2" spans="1:4" x14ac:dyDescent="0.3">
      <c r="A2" s="1500" t="s">
        <v>20</v>
      </c>
      <c r="B2" s="1500"/>
      <c r="C2" s="1500"/>
      <c r="D2" s="1500"/>
    </row>
    <row r="3" spans="1:4" x14ac:dyDescent="0.3">
      <c r="A3" s="1500" t="str">
        <f>'CPCA-I-03'!A3:D3</f>
        <v>Del 01 de enero al 31 de diciembre de 2020</v>
      </c>
      <c r="B3" s="1500"/>
      <c r="C3" s="1500"/>
      <c r="D3" s="1500"/>
    </row>
    <row r="4" spans="1:4" x14ac:dyDescent="0.3">
      <c r="A4" s="39"/>
      <c r="B4" s="1500" t="s">
        <v>892</v>
      </c>
      <c r="C4" s="1500"/>
      <c r="D4" s="48"/>
    </row>
    <row r="5" spans="1:4" ht="6.75" customHeight="1" thickBot="1" x14ac:dyDescent="0.35"/>
    <row r="6" spans="1:4" s="33" customFormat="1" ht="30" customHeight="1" x14ac:dyDescent="0.25">
      <c r="A6" s="1503" t="s">
        <v>893</v>
      </c>
      <c r="B6" s="1504"/>
      <c r="C6" s="1501" t="s">
        <v>894</v>
      </c>
      <c r="D6" s="1502"/>
    </row>
    <row r="7" spans="1:4" s="33" customFormat="1" ht="32.25" customHeight="1" thickBot="1" x14ac:dyDescent="0.3">
      <c r="A7" s="1505"/>
      <c r="B7" s="1506"/>
      <c r="C7" s="40" t="s">
        <v>895</v>
      </c>
      <c r="D7" s="41" t="s">
        <v>896</v>
      </c>
    </row>
    <row r="8" spans="1:4" s="33" customFormat="1" ht="31.5" customHeight="1" x14ac:dyDescent="0.25">
      <c r="A8" s="36">
        <v>1</v>
      </c>
      <c r="B8" s="45" t="s">
        <v>2480</v>
      </c>
      <c r="C8" s="37" t="s">
        <v>2481</v>
      </c>
      <c r="D8" s="38" t="s">
        <v>2482</v>
      </c>
    </row>
    <row r="9" spans="1:4" s="33" customFormat="1" ht="31.5" customHeight="1" x14ac:dyDescent="0.25">
      <c r="A9" s="36">
        <v>2</v>
      </c>
      <c r="B9" s="45" t="s">
        <v>2483</v>
      </c>
      <c r="C9" s="37" t="s">
        <v>2481</v>
      </c>
      <c r="D9" s="38" t="s">
        <v>2484</v>
      </c>
    </row>
    <row r="10" spans="1:4" s="33" customFormat="1" ht="31.5" customHeight="1" x14ac:dyDescent="0.25">
      <c r="A10" s="36">
        <v>3</v>
      </c>
      <c r="B10" s="45" t="s">
        <v>2485</v>
      </c>
      <c r="C10" s="37" t="s">
        <v>2486</v>
      </c>
      <c r="D10" s="38" t="s">
        <v>2487</v>
      </c>
    </row>
    <row r="11" spans="1:4" s="33" customFormat="1" ht="31.5" customHeight="1" x14ac:dyDescent="0.25">
      <c r="A11" s="36">
        <v>4</v>
      </c>
      <c r="B11" s="45" t="s">
        <v>2488</v>
      </c>
      <c r="C11" s="37" t="s">
        <v>2489</v>
      </c>
      <c r="D11" s="38" t="s">
        <v>2490</v>
      </c>
    </row>
    <row r="12" spans="1:4" s="33" customFormat="1" ht="31.5" customHeight="1" x14ac:dyDescent="0.25">
      <c r="A12" s="36">
        <v>5</v>
      </c>
      <c r="B12" s="45" t="s">
        <v>2491</v>
      </c>
      <c r="C12" s="37" t="s">
        <v>2489</v>
      </c>
      <c r="D12" s="38" t="s">
        <v>2492</v>
      </c>
    </row>
    <row r="13" spans="1:4" s="33" customFormat="1" ht="31.5" customHeight="1" x14ac:dyDescent="0.25">
      <c r="A13" s="36">
        <v>6</v>
      </c>
      <c r="B13" s="45" t="s">
        <v>2493</v>
      </c>
      <c r="C13" s="37" t="s">
        <v>2489</v>
      </c>
      <c r="D13" s="38" t="s">
        <v>2494</v>
      </c>
    </row>
    <row r="14" spans="1:4" s="33" customFormat="1" ht="31.5" customHeight="1" x14ac:dyDescent="0.25">
      <c r="A14" s="36">
        <v>7</v>
      </c>
      <c r="B14" s="45" t="s">
        <v>2495</v>
      </c>
      <c r="C14" s="37" t="s">
        <v>2489</v>
      </c>
      <c r="D14" s="38" t="s">
        <v>2496</v>
      </c>
    </row>
    <row r="15" spans="1:4" s="33" customFormat="1" ht="31.5" customHeight="1" x14ac:dyDescent="0.25">
      <c r="A15" s="36">
        <v>8</v>
      </c>
      <c r="B15" s="45" t="s">
        <v>2497</v>
      </c>
      <c r="C15" s="37" t="s">
        <v>2498</v>
      </c>
      <c r="D15" s="38" t="s">
        <v>2499</v>
      </c>
    </row>
    <row r="16" spans="1:4" s="33" customFormat="1" ht="31.5" customHeight="1" x14ac:dyDescent="0.25">
      <c r="A16" s="36">
        <v>9</v>
      </c>
      <c r="B16" s="45"/>
      <c r="C16" s="37"/>
      <c r="D16" s="38"/>
    </row>
    <row r="17" spans="1:4" s="33" customFormat="1" ht="31.5" customHeight="1" x14ac:dyDescent="0.25">
      <c r="A17" s="36"/>
      <c r="B17" s="45"/>
      <c r="C17" s="37"/>
      <c r="D17" s="38"/>
    </row>
    <row r="18" spans="1:4" s="33" customFormat="1" ht="31.5" customHeight="1" x14ac:dyDescent="0.25">
      <c r="A18" s="36"/>
      <c r="B18" s="45"/>
      <c r="C18" s="37"/>
      <c r="D18" s="38"/>
    </row>
    <row r="19" spans="1:4" s="33" customFormat="1" ht="31.5" customHeight="1" x14ac:dyDescent="0.25">
      <c r="A19" s="36"/>
      <c r="B19" s="45"/>
      <c r="C19" s="37"/>
      <c r="D19" s="38"/>
    </row>
    <row r="20" spans="1:4" s="33" customFormat="1" ht="31.5" customHeight="1" x14ac:dyDescent="0.25">
      <c r="A20" s="36"/>
      <c r="B20" s="45"/>
      <c r="C20" s="37"/>
      <c r="D20" s="38"/>
    </row>
    <row r="21" spans="1:4" s="33" customFormat="1" ht="31.5" customHeight="1" x14ac:dyDescent="0.25">
      <c r="A21" s="36"/>
      <c r="B21" s="45"/>
      <c r="C21" s="37"/>
      <c r="D21" s="38"/>
    </row>
    <row r="22" spans="1:4" s="33" customFormat="1" ht="31.5" customHeight="1" x14ac:dyDescent="0.25">
      <c r="A22" s="36"/>
      <c r="B22" s="45"/>
      <c r="C22" s="37"/>
      <c r="D22" s="38"/>
    </row>
    <row r="23" spans="1:4" s="33" customFormat="1" ht="31.5" customHeight="1" x14ac:dyDescent="0.25">
      <c r="A23" s="36">
        <v>10</v>
      </c>
      <c r="B23" s="45"/>
      <c r="C23" s="37"/>
      <c r="D23" s="38"/>
    </row>
    <row r="24" spans="1:4" s="33" customFormat="1" ht="31.5" customHeight="1" x14ac:dyDescent="0.25">
      <c r="A24" s="1495"/>
      <c r="B24" s="1496"/>
      <c r="C24" s="1497"/>
      <c r="D24" s="1498"/>
    </row>
    <row r="25" spans="1:4" x14ac:dyDescent="0.3">
      <c r="A25" s="440" t="s">
        <v>81</v>
      </c>
      <c r="B25" s="46"/>
    </row>
    <row r="26" spans="1:4" x14ac:dyDescent="0.3">
      <c r="A26" s="440"/>
      <c r="B26" s="46"/>
    </row>
    <row r="27" spans="1:4" x14ac:dyDescent="0.3">
      <c r="A27" s="440"/>
      <c r="B27" s="46"/>
    </row>
    <row r="28" spans="1:4" x14ac:dyDescent="0.3">
      <c r="A28" s="440"/>
      <c r="B28" s="46"/>
    </row>
    <row r="29" spans="1:4" x14ac:dyDescent="0.3">
      <c r="A29" s="3"/>
    </row>
    <row r="30" spans="1:4" ht="18.75" x14ac:dyDescent="0.3">
      <c r="B30" s="392" t="s">
        <v>897</v>
      </c>
    </row>
  </sheetData>
  <mergeCells count="7">
    <mergeCell ref="A24:D24"/>
    <mergeCell ref="A1:D1"/>
    <mergeCell ref="A3:D3"/>
    <mergeCell ref="C6:D6"/>
    <mergeCell ref="A2:D2"/>
    <mergeCell ref="A6:B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XFC560"/>
  <sheetViews>
    <sheetView view="pageBreakPreview" zoomScaleNormal="100" zoomScaleSheetLayoutView="100" workbookViewId="0">
      <selection activeCell="A559" sqref="A559"/>
    </sheetView>
  </sheetViews>
  <sheetFormatPr baseColWidth="10" defaultColWidth="11.28515625" defaultRowHeight="16.5" x14ac:dyDescent="0.3"/>
  <cols>
    <col min="1" max="1" width="5.7109375" style="7" customWidth="1"/>
    <col min="2" max="2" width="37" style="3" customWidth="1"/>
    <col min="3" max="3" width="36.28515625" style="3" customWidth="1"/>
    <col min="4" max="4" width="21.28515625" style="3" customWidth="1"/>
    <col min="5" max="16384" width="11.28515625" style="3"/>
  </cols>
  <sheetData>
    <row r="1" spans="1:4" x14ac:dyDescent="0.3">
      <c r="A1" s="1499" t="str">
        <f>'CPCA-I-01'!A1:G1</f>
        <v>Universidad Tecnológica de Guaymas</v>
      </c>
      <c r="B1" s="1499"/>
      <c r="C1" s="1499"/>
      <c r="D1" s="1499"/>
    </row>
    <row r="2" spans="1:4" x14ac:dyDescent="0.3">
      <c r="A2" s="1500" t="s">
        <v>898</v>
      </c>
      <c r="B2" s="1500"/>
      <c r="C2" s="1500"/>
      <c r="D2" s="1500"/>
    </row>
    <row r="3" spans="1:4" x14ac:dyDescent="0.3">
      <c r="A3" s="1500" t="str">
        <f>'CPCA-I-01'!A3:G3</f>
        <v>Al 31 de diciembre de 2020</v>
      </c>
      <c r="B3" s="1500"/>
      <c r="C3" s="1500"/>
      <c r="D3" s="1500"/>
    </row>
    <row r="4" spans="1:4" x14ac:dyDescent="0.3">
      <c r="A4" s="39"/>
      <c r="B4" s="1500" t="s">
        <v>899</v>
      </c>
      <c r="C4" s="1500"/>
      <c r="D4" s="48"/>
    </row>
    <row r="5" spans="1:4" ht="6.75" customHeight="1" x14ac:dyDescent="0.3"/>
    <row r="6" spans="1:4" s="33" customFormat="1" ht="11.25" customHeight="1" x14ac:dyDescent="0.25">
      <c r="A6" s="1508" t="s">
        <v>900</v>
      </c>
      <c r="B6" s="1508"/>
      <c r="C6" s="1508" t="s">
        <v>901</v>
      </c>
      <c r="D6" s="1508" t="s">
        <v>902</v>
      </c>
    </row>
    <row r="7" spans="1:4" s="33" customFormat="1" ht="11.25" customHeight="1" x14ac:dyDescent="0.25">
      <c r="A7" s="1508"/>
      <c r="B7" s="1508"/>
      <c r="C7" s="1508"/>
      <c r="D7" s="1508"/>
    </row>
    <row r="8" spans="1:4" s="33" customFormat="1" ht="24" customHeight="1" x14ac:dyDescent="0.25">
      <c r="A8" s="828"/>
      <c r="B8" s="829" t="s">
        <v>903</v>
      </c>
      <c r="C8" s="828"/>
      <c r="D8" s="828"/>
    </row>
    <row r="9" spans="1:4" s="33" customFormat="1" ht="24" customHeight="1" x14ac:dyDescent="0.25">
      <c r="A9" s="828">
        <v>1</v>
      </c>
      <c r="B9" s="829" t="s">
        <v>2500</v>
      </c>
      <c r="C9" s="828" t="s">
        <v>2501</v>
      </c>
      <c r="D9" s="1152">
        <v>4300</v>
      </c>
    </row>
    <row r="10" spans="1:4" s="33" customFormat="1" ht="24" customHeight="1" x14ac:dyDescent="0.25">
      <c r="A10" s="828">
        <v>2</v>
      </c>
      <c r="B10" s="829" t="s">
        <v>2502</v>
      </c>
      <c r="C10" s="828" t="s">
        <v>2503</v>
      </c>
      <c r="D10" s="1152">
        <v>11000</v>
      </c>
    </row>
    <row r="11" spans="1:4" s="33" customFormat="1" ht="24" customHeight="1" x14ac:dyDescent="0.25">
      <c r="A11" s="828">
        <v>3</v>
      </c>
      <c r="B11" s="829" t="s">
        <v>2504</v>
      </c>
      <c r="C11" s="828" t="s">
        <v>2505</v>
      </c>
      <c r="D11" s="1152">
        <v>545</v>
      </c>
    </row>
    <row r="12" spans="1:4" s="33" customFormat="1" ht="24" customHeight="1" x14ac:dyDescent="0.25">
      <c r="A12" s="828">
        <v>4</v>
      </c>
      <c r="B12" s="829" t="s">
        <v>2506</v>
      </c>
      <c r="C12" s="828" t="s">
        <v>2507</v>
      </c>
      <c r="D12" s="1152">
        <v>4637.68</v>
      </c>
    </row>
    <row r="13" spans="1:4" s="33" customFormat="1" ht="24" customHeight="1" x14ac:dyDescent="0.25">
      <c r="A13" s="828">
        <v>5</v>
      </c>
      <c r="B13" s="829" t="s">
        <v>2508</v>
      </c>
      <c r="C13" s="828" t="s">
        <v>2509</v>
      </c>
      <c r="D13" s="1152">
        <v>2782.84</v>
      </c>
    </row>
    <row r="14" spans="1:4" s="33" customFormat="1" ht="24" customHeight="1" x14ac:dyDescent="0.25">
      <c r="A14" s="828">
        <v>6</v>
      </c>
      <c r="B14" s="829" t="s">
        <v>2510</v>
      </c>
      <c r="C14" s="828" t="s">
        <v>2511</v>
      </c>
      <c r="D14" s="1152">
        <v>1439.1</v>
      </c>
    </row>
    <row r="15" spans="1:4" s="33" customFormat="1" ht="24" customHeight="1" x14ac:dyDescent="0.25">
      <c r="A15" s="828">
        <v>7</v>
      </c>
      <c r="B15" s="829" t="s">
        <v>2512</v>
      </c>
      <c r="C15" s="828" t="s">
        <v>2513</v>
      </c>
      <c r="D15" s="1152">
        <v>615.5</v>
      </c>
    </row>
    <row r="16" spans="1:4" s="33" customFormat="1" ht="24" customHeight="1" x14ac:dyDescent="0.25">
      <c r="A16" s="828">
        <v>8</v>
      </c>
      <c r="B16" s="829" t="s">
        <v>2514</v>
      </c>
      <c r="C16" s="828" t="s">
        <v>2515</v>
      </c>
      <c r="D16" s="1152">
        <v>30120</v>
      </c>
    </row>
    <row r="17" spans="1:4" s="33" customFormat="1" ht="24" customHeight="1" x14ac:dyDescent="0.25">
      <c r="A17" s="828">
        <v>9</v>
      </c>
      <c r="B17" s="829" t="s">
        <v>2516</v>
      </c>
      <c r="C17" s="828" t="s">
        <v>2517</v>
      </c>
      <c r="D17" s="1152">
        <v>5211.07</v>
      </c>
    </row>
    <row r="18" spans="1:4" s="33" customFormat="1" ht="24" customHeight="1" x14ac:dyDescent="0.25">
      <c r="A18" s="828">
        <v>10</v>
      </c>
      <c r="B18" s="829" t="s">
        <v>2518</v>
      </c>
      <c r="C18" s="828" t="s">
        <v>2519</v>
      </c>
      <c r="D18" s="1152">
        <v>30121.5</v>
      </c>
    </row>
    <row r="19" spans="1:4" s="33" customFormat="1" ht="24" customHeight="1" x14ac:dyDescent="0.25">
      <c r="A19" s="828">
        <v>11</v>
      </c>
      <c r="B19" s="829" t="s">
        <v>2520</v>
      </c>
      <c r="C19" s="828" t="s">
        <v>2521</v>
      </c>
      <c r="D19" s="1152">
        <v>36009.879999999997</v>
      </c>
    </row>
    <row r="20" spans="1:4" s="33" customFormat="1" ht="24" customHeight="1" x14ac:dyDescent="0.25">
      <c r="A20" s="828">
        <v>12</v>
      </c>
      <c r="B20" s="829" t="s">
        <v>2522</v>
      </c>
      <c r="C20" s="828" t="s">
        <v>2523</v>
      </c>
      <c r="D20" s="1152">
        <v>9612.92</v>
      </c>
    </row>
    <row r="21" spans="1:4" s="33" customFormat="1" ht="24" customHeight="1" x14ac:dyDescent="0.25">
      <c r="A21" s="828">
        <v>13</v>
      </c>
      <c r="B21" s="829" t="s">
        <v>2524</v>
      </c>
      <c r="C21" s="828" t="s">
        <v>2525</v>
      </c>
      <c r="D21" s="1152">
        <v>7419.36</v>
      </c>
    </row>
    <row r="22" spans="1:4" s="33" customFormat="1" ht="24" customHeight="1" x14ac:dyDescent="0.25">
      <c r="A22" s="828">
        <v>14</v>
      </c>
      <c r="B22" s="829" t="s">
        <v>2526</v>
      </c>
      <c r="C22" s="828" t="s">
        <v>2527</v>
      </c>
      <c r="D22" s="1152">
        <v>5792</v>
      </c>
    </row>
    <row r="23" spans="1:4" s="33" customFormat="1" ht="24" customHeight="1" x14ac:dyDescent="0.25">
      <c r="A23" s="828">
        <v>15</v>
      </c>
      <c r="B23" s="829" t="s">
        <v>2528</v>
      </c>
      <c r="C23" s="828" t="s">
        <v>2529</v>
      </c>
      <c r="D23" s="1152">
        <v>43611.360000000001</v>
      </c>
    </row>
    <row r="24" spans="1:4" s="33" customFormat="1" ht="24" customHeight="1" x14ac:dyDescent="0.25">
      <c r="A24" s="828">
        <v>16</v>
      </c>
      <c r="B24" s="829" t="s">
        <v>2530</v>
      </c>
      <c r="C24" s="828" t="s">
        <v>2531</v>
      </c>
      <c r="D24" s="1152">
        <v>9772.2999999999993</v>
      </c>
    </row>
    <row r="25" spans="1:4" s="33" customFormat="1" ht="24" customHeight="1" x14ac:dyDescent="0.25">
      <c r="A25" s="828">
        <v>17</v>
      </c>
      <c r="B25" s="829" t="s">
        <v>2532</v>
      </c>
      <c r="C25" s="828" t="s">
        <v>2513</v>
      </c>
      <c r="D25" s="1152">
        <v>615.51</v>
      </c>
    </row>
    <row r="26" spans="1:4" s="33" customFormat="1" ht="24" customHeight="1" x14ac:dyDescent="0.25">
      <c r="A26" s="828">
        <v>18</v>
      </c>
      <c r="B26" s="829" t="s">
        <v>2533</v>
      </c>
      <c r="C26" s="828" t="s">
        <v>2534</v>
      </c>
      <c r="D26" s="1152">
        <v>12829.6</v>
      </c>
    </row>
    <row r="27" spans="1:4" s="33" customFormat="1" ht="24" customHeight="1" x14ac:dyDescent="0.25">
      <c r="A27" s="828">
        <v>19</v>
      </c>
      <c r="B27" s="829" t="s">
        <v>2535</v>
      </c>
      <c r="C27" s="828" t="s">
        <v>2536</v>
      </c>
      <c r="D27" s="1152">
        <v>90248</v>
      </c>
    </row>
    <row r="28" spans="1:4" s="33" customFormat="1" ht="24" customHeight="1" x14ac:dyDescent="0.25">
      <c r="A28" s="828">
        <v>20</v>
      </c>
      <c r="B28" s="829" t="s">
        <v>2537</v>
      </c>
      <c r="C28" s="828" t="s">
        <v>2538</v>
      </c>
      <c r="D28" s="1152">
        <v>34291.919999999998</v>
      </c>
    </row>
    <row r="29" spans="1:4" s="33" customFormat="1" ht="24" customHeight="1" x14ac:dyDescent="0.25">
      <c r="A29" s="828">
        <v>21</v>
      </c>
      <c r="B29" s="829" t="s">
        <v>2539</v>
      </c>
      <c r="C29" s="828" t="s">
        <v>2540</v>
      </c>
      <c r="D29" s="1152">
        <v>12064</v>
      </c>
    </row>
    <row r="30" spans="1:4" s="33" customFormat="1" ht="24" customHeight="1" x14ac:dyDescent="0.25">
      <c r="A30" s="828">
        <v>22</v>
      </c>
      <c r="B30" s="829" t="s">
        <v>2541</v>
      </c>
      <c r="C30" s="828" t="s">
        <v>2542</v>
      </c>
      <c r="D30" s="1152">
        <v>11776.32</v>
      </c>
    </row>
    <row r="31" spans="1:4" s="33" customFormat="1" ht="24" customHeight="1" x14ac:dyDescent="0.25">
      <c r="A31" s="828">
        <v>23</v>
      </c>
      <c r="B31" s="829" t="s">
        <v>2543</v>
      </c>
      <c r="C31" s="828" t="s">
        <v>2544</v>
      </c>
      <c r="D31" s="1152">
        <v>82517.759999999995</v>
      </c>
    </row>
    <row r="32" spans="1:4" s="33" customFormat="1" ht="24" customHeight="1" x14ac:dyDescent="0.25">
      <c r="A32" s="828">
        <v>24</v>
      </c>
      <c r="B32" s="829" t="s">
        <v>2545</v>
      </c>
      <c r="C32" s="828" t="s">
        <v>2546</v>
      </c>
      <c r="D32" s="1152">
        <v>31487.040000000001</v>
      </c>
    </row>
    <row r="33" spans="1:4" s="33" customFormat="1" ht="24" customHeight="1" x14ac:dyDescent="0.25">
      <c r="A33" s="828">
        <v>25</v>
      </c>
      <c r="B33" s="829" t="s">
        <v>2547</v>
      </c>
      <c r="C33" s="828" t="s">
        <v>2548</v>
      </c>
      <c r="D33" s="1152">
        <v>44903.6</v>
      </c>
    </row>
    <row r="34" spans="1:4" s="33" customFormat="1" ht="24" customHeight="1" x14ac:dyDescent="0.25">
      <c r="A34" s="828">
        <v>26</v>
      </c>
      <c r="B34" s="829" t="s">
        <v>2549</v>
      </c>
      <c r="C34" s="828" t="s">
        <v>2550</v>
      </c>
      <c r="D34" s="1152">
        <v>20880</v>
      </c>
    </row>
    <row r="35" spans="1:4" s="33" customFormat="1" ht="24" customHeight="1" x14ac:dyDescent="0.25">
      <c r="A35" s="828">
        <v>27</v>
      </c>
      <c r="B35" s="829" t="s">
        <v>2551</v>
      </c>
      <c r="C35" s="828" t="s">
        <v>2552</v>
      </c>
      <c r="D35" s="1152">
        <v>56273.919999999998</v>
      </c>
    </row>
    <row r="36" spans="1:4" s="33" customFormat="1" ht="24" customHeight="1" x14ac:dyDescent="0.25">
      <c r="A36" s="828">
        <v>28</v>
      </c>
      <c r="B36" s="829" t="s">
        <v>2553</v>
      </c>
      <c r="C36" s="828" t="s">
        <v>2554</v>
      </c>
      <c r="D36" s="1152">
        <v>232000</v>
      </c>
    </row>
    <row r="37" spans="1:4" s="33" customFormat="1" ht="24" customHeight="1" x14ac:dyDescent="0.25">
      <c r="A37" s="828">
        <v>29</v>
      </c>
      <c r="B37" s="829" t="s">
        <v>2555</v>
      </c>
      <c r="C37" s="828" t="s">
        <v>2556</v>
      </c>
      <c r="D37" s="1152">
        <v>50924</v>
      </c>
    </row>
    <row r="38" spans="1:4" s="33" customFormat="1" ht="24" customHeight="1" x14ac:dyDescent="0.25">
      <c r="A38" s="828">
        <v>30</v>
      </c>
      <c r="B38" s="829" t="s">
        <v>2557</v>
      </c>
      <c r="C38" s="828" t="s">
        <v>2558</v>
      </c>
      <c r="D38" s="1152">
        <v>59665.760000000002</v>
      </c>
    </row>
    <row r="39" spans="1:4" s="33" customFormat="1" ht="24" customHeight="1" x14ac:dyDescent="0.25">
      <c r="A39" s="828">
        <v>31</v>
      </c>
      <c r="B39" s="829" t="s">
        <v>2559</v>
      </c>
      <c r="C39" s="828" t="s">
        <v>2560</v>
      </c>
      <c r="D39" s="1152">
        <v>232839.84</v>
      </c>
    </row>
    <row r="40" spans="1:4" s="33" customFormat="1" ht="24" customHeight="1" x14ac:dyDescent="0.25">
      <c r="A40" s="828">
        <v>32</v>
      </c>
      <c r="B40" s="829" t="s">
        <v>2561</v>
      </c>
      <c r="C40" s="828" t="s">
        <v>2562</v>
      </c>
      <c r="D40" s="1152">
        <v>20880</v>
      </c>
    </row>
    <row r="41" spans="1:4" s="33" customFormat="1" ht="24" customHeight="1" x14ac:dyDescent="0.25">
      <c r="A41" s="828">
        <v>33</v>
      </c>
      <c r="B41" s="829" t="s">
        <v>2563</v>
      </c>
      <c r="C41" s="828" t="s">
        <v>2540</v>
      </c>
      <c r="D41" s="1152">
        <v>12064</v>
      </c>
    </row>
    <row r="42" spans="1:4" s="33" customFormat="1" ht="24" customHeight="1" x14ac:dyDescent="0.25">
      <c r="A42" s="828">
        <v>34</v>
      </c>
      <c r="B42" s="829" t="s">
        <v>2564</v>
      </c>
      <c r="C42" s="828" t="s">
        <v>2565</v>
      </c>
      <c r="D42" s="1152">
        <v>66073.600000000006</v>
      </c>
    </row>
    <row r="43" spans="1:4" s="33" customFormat="1" ht="24" customHeight="1" x14ac:dyDescent="0.25">
      <c r="A43" s="828">
        <v>35</v>
      </c>
      <c r="B43" s="829" t="s">
        <v>2566</v>
      </c>
      <c r="C43" s="828" t="s">
        <v>2567</v>
      </c>
      <c r="D43" s="1152">
        <v>235897.60000000001</v>
      </c>
    </row>
    <row r="44" spans="1:4" s="33" customFormat="1" ht="24" customHeight="1" x14ac:dyDescent="0.25">
      <c r="A44" s="828">
        <v>36</v>
      </c>
      <c r="B44" s="829" t="s">
        <v>2568</v>
      </c>
      <c r="C44" s="828" t="s">
        <v>2569</v>
      </c>
      <c r="D44" s="1152">
        <v>97157.64</v>
      </c>
    </row>
    <row r="45" spans="1:4" s="33" customFormat="1" ht="24" customHeight="1" x14ac:dyDescent="0.25">
      <c r="A45" s="828">
        <v>37</v>
      </c>
      <c r="B45" s="829" t="s">
        <v>2570</v>
      </c>
      <c r="C45" s="828" t="s">
        <v>2571</v>
      </c>
      <c r="D45" s="1152">
        <v>32074</v>
      </c>
    </row>
    <row r="46" spans="1:4" s="33" customFormat="1" ht="24" customHeight="1" x14ac:dyDescent="0.25">
      <c r="A46" s="828">
        <v>38</v>
      </c>
      <c r="B46" s="829" t="s">
        <v>2572</v>
      </c>
      <c r="C46" s="828" t="s">
        <v>2573</v>
      </c>
      <c r="D46" s="1152">
        <v>175350.24</v>
      </c>
    </row>
    <row r="47" spans="1:4" s="33" customFormat="1" ht="24" customHeight="1" x14ac:dyDescent="0.25">
      <c r="A47" s="828">
        <v>39</v>
      </c>
      <c r="B47" s="829" t="s">
        <v>2574</v>
      </c>
      <c r="C47" s="828" t="s">
        <v>2575</v>
      </c>
      <c r="D47" s="1152">
        <v>16240</v>
      </c>
    </row>
    <row r="48" spans="1:4" s="33" customFormat="1" ht="24" customHeight="1" x14ac:dyDescent="0.25">
      <c r="A48" s="828">
        <v>40</v>
      </c>
      <c r="B48" s="829" t="s">
        <v>2576</v>
      </c>
      <c r="C48" s="828" t="s">
        <v>2577</v>
      </c>
      <c r="D48" s="1152">
        <v>92800</v>
      </c>
    </row>
    <row r="49" spans="1:4" s="33" customFormat="1" ht="24" customHeight="1" x14ac:dyDescent="0.25">
      <c r="A49" s="828">
        <v>41</v>
      </c>
      <c r="B49" s="829" t="s">
        <v>2578</v>
      </c>
      <c r="C49" s="828" t="s">
        <v>2579</v>
      </c>
      <c r="D49" s="1152">
        <v>9744</v>
      </c>
    </row>
    <row r="50" spans="1:4" s="33" customFormat="1" ht="24" customHeight="1" x14ac:dyDescent="0.25">
      <c r="A50" s="828">
        <v>42</v>
      </c>
      <c r="B50" s="829" t="s">
        <v>2580</v>
      </c>
      <c r="C50" s="828" t="s">
        <v>2581</v>
      </c>
      <c r="D50" s="1152">
        <v>4408</v>
      </c>
    </row>
    <row r="51" spans="1:4" s="33" customFormat="1" ht="24" customHeight="1" x14ac:dyDescent="0.25">
      <c r="A51" s="828">
        <v>43</v>
      </c>
      <c r="B51" s="829" t="s">
        <v>2582</v>
      </c>
      <c r="C51" s="828" t="s">
        <v>2583</v>
      </c>
      <c r="D51" s="1152">
        <v>44544</v>
      </c>
    </row>
    <row r="52" spans="1:4" s="33" customFormat="1" ht="24" customHeight="1" x14ac:dyDescent="0.25">
      <c r="A52" s="828">
        <v>44</v>
      </c>
      <c r="B52" s="829" t="s">
        <v>2584</v>
      </c>
      <c r="C52" s="828" t="s">
        <v>2585</v>
      </c>
      <c r="D52" s="1152">
        <v>110316</v>
      </c>
    </row>
    <row r="53" spans="1:4" s="33" customFormat="1" ht="24" customHeight="1" x14ac:dyDescent="0.25">
      <c r="A53" s="828">
        <v>45</v>
      </c>
      <c r="B53" s="829" t="s">
        <v>2586</v>
      </c>
      <c r="C53" s="828" t="s">
        <v>2587</v>
      </c>
      <c r="D53" s="1152">
        <v>63336</v>
      </c>
    </row>
    <row r="54" spans="1:4" s="33" customFormat="1" ht="24" customHeight="1" x14ac:dyDescent="0.25">
      <c r="A54" s="828">
        <v>46</v>
      </c>
      <c r="B54" s="829" t="s">
        <v>2588</v>
      </c>
      <c r="C54" s="828" t="s">
        <v>2589</v>
      </c>
      <c r="D54" s="1152">
        <v>2017.35</v>
      </c>
    </row>
    <row r="55" spans="1:4" s="33" customFormat="1" ht="24" customHeight="1" x14ac:dyDescent="0.25">
      <c r="A55" s="828">
        <v>47</v>
      </c>
      <c r="B55" s="829" t="s">
        <v>2590</v>
      </c>
      <c r="C55" s="828" t="s">
        <v>2591</v>
      </c>
      <c r="D55" s="1152">
        <v>7919</v>
      </c>
    </row>
    <row r="56" spans="1:4" s="33" customFormat="1" ht="24" customHeight="1" x14ac:dyDescent="0.25">
      <c r="A56" s="828">
        <v>48</v>
      </c>
      <c r="B56" s="829" t="s">
        <v>2592</v>
      </c>
      <c r="C56" s="828" t="s">
        <v>2591</v>
      </c>
      <c r="D56" s="1152">
        <v>7919</v>
      </c>
    </row>
    <row r="57" spans="1:4" s="33" customFormat="1" ht="24" customHeight="1" x14ac:dyDescent="0.25">
      <c r="A57" s="828">
        <v>49</v>
      </c>
      <c r="B57" s="829" t="s">
        <v>2593</v>
      </c>
      <c r="C57" s="828" t="s">
        <v>2591</v>
      </c>
      <c r="D57" s="1152">
        <v>7919.01</v>
      </c>
    </row>
    <row r="58" spans="1:4" s="33" customFormat="1" ht="24" customHeight="1" x14ac:dyDescent="0.25">
      <c r="A58" s="828">
        <v>50</v>
      </c>
      <c r="B58" s="829" t="s">
        <v>2594</v>
      </c>
      <c r="C58" s="828" t="s">
        <v>2591</v>
      </c>
      <c r="D58" s="1152">
        <v>7919.01</v>
      </c>
    </row>
    <row r="59" spans="1:4" s="33" customFormat="1" ht="24" customHeight="1" x14ac:dyDescent="0.25">
      <c r="A59" s="828">
        <v>51</v>
      </c>
      <c r="B59" s="829" t="s">
        <v>2595</v>
      </c>
      <c r="C59" s="828" t="s">
        <v>2591</v>
      </c>
      <c r="D59" s="1152">
        <v>7919.01</v>
      </c>
    </row>
    <row r="60" spans="1:4" s="33" customFormat="1" ht="24" customHeight="1" x14ac:dyDescent="0.25">
      <c r="A60" s="828">
        <v>52</v>
      </c>
      <c r="B60" s="829" t="s">
        <v>2596</v>
      </c>
      <c r="C60" s="828" t="s">
        <v>2591</v>
      </c>
      <c r="D60" s="1152">
        <v>7919.01</v>
      </c>
    </row>
    <row r="61" spans="1:4" s="33" customFormat="1" ht="24" customHeight="1" x14ac:dyDescent="0.25">
      <c r="A61" s="828">
        <v>53</v>
      </c>
      <c r="B61" s="829" t="s">
        <v>2597</v>
      </c>
      <c r="C61" s="828" t="s">
        <v>2591</v>
      </c>
      <c r="D61" s="1152">
        <v>7919.01</v>
      </c>
    </row>
    <row r="62" spans="1:4" s="33" customFormat="1" ht="24" customHeight="1" x14ac:dyDescent="0.25">
      <c r="A62" s="828">
        <v>54</v>
      </c>
      <c r="B62" s="829" t="s">
        <v>2598</v>
      </c>
      <c r="C62" s="828" t="s">
        <v>2591</v>
      </c>
      <c r="D62" s="1152">
        <v>7740</v>
      </c>
    </row>
    <row r="63" spans="1:4" s="33" customFormat="1" ht="24" customHeight="1" x14ac:dyDescent="0.25">
      <c r="A63" s="828">
        <v>55</v>
      </c>
      <c r="B63" s="829" t="s">
        <v>2599</v>
      </c>
      <c r="C63" s="828" t="s">
        <v>2591</v>
      </c>
      <c r="D63" s="1152">
        <v>7740</v>
      </c>
    </row>
    <row r="64" spans="1:4" s="33" customFormat="1" ht="24" customHeight="1" x14ac:dyDescent="0.25">
      <c r="A64" s="828">
        <v>56</v>
      </c>
      <c r="B64" s="829" t="s">
        <v>2600</v>
      </c>
      <c r="C64" s="828" t="s">
        <v>2591</v>
      </c>
      <c r="D64" s="1152">
        <v>7740</v>
      </c>
    </row>
    <row r="65" spans="1:4" s="33" customFormat="1" ht="24" customHeight="1" x14ac:dyDescent="0.25">
      <c r="A65" s="828">
        <v>57</v>
      </c>
      <c r="B65" s="829" t="s">
        <v>2601</v>
      </c>
      <c r="C65" s="828" t="s">
        <v>2591</v>
      </c>
      <c r="D65" s="1152">
        <v>7740</v>
      </c>
    </row>
    <row r="66" spans="1:4" s="33" customFormat="1" ht="24" customHeight="1" x14ac:dyDescent="0.25">
      <c r="A66" s="828">
        <v>58</v>
      </c>
      <c r="B66" s="829" t="s">
        <v>2602</v>
      </c>
      <c r="C66" s="828" t="s">
        <v>2603</v>
      </c>
      <c r="D66" s="1152">
        <v>5800</v>
      </c>
    </row>
    <row r="67" spans="1:4" s="33" customFormat="1" ht="24" customHeight="1" x14ac:dyDescent="0.25">
      <c r="A67" s="828">
        <v>59</v>
      </c>
      <c r="B67" s="829" t="s">
        <v>2604</v>
      </c>
      <c r="C67" s="828" t="s">
        <v>2605</v>
      </c>
      <c r="D67" s="1152">
        <v>5800</v>
      </c>
    </row>
    <row r="68" spans="1:4" s="33" customFormat="1" ht="24" customHeight="1" x14ac:dyDescent="0.25">
      <c r="A68" s="828">
        <v>60</v>
      </c>
      <c r="B68" s="829" t="s">
        <v>2606</v>
      </c>
      <c r="C68" s="828" t="s">
        <v>2607</v>
      </c>
      <c r="D68" s="1152">
        <v>5800</v>
      </c>
    </row>
    <row r="69" spans="1:4" s="33" customFormat="1" ht="24" customHeight="1" x14ac:dyDescent="0.25">
      <c r="A69" s="828">
        <v>61</v>
      </c>
      <c r="B69" s="829" t="s">
        <v>2608</v>
      </c>
      <c r="C69" s="828" t="s">
        <v>2609</v>
      </c>
      <c r="D69" s="1152">
        <v>5800</v>
      </c>
    </row>
    <row r="70" spans="1:4" s="33" customFormat="1" ht="24" customHeight="1" x14ac:dyDescent="0.25">
      <c r="A70" s="828">
        <v>62</v>
      </c>
      <c r="B70" s="829" t="s">
        <v>2610</v>
      </c>
      <c r="C70" s="828" t="s">
        <v>2611</v>
      </c>
      <c r="D70" s="1152">
        <v>5800</v>
      </c>
    </row>
    <row r="71" spans="1:4" s="33" customFormat="1" ht="24" customHeight="1" x14ac:dyDescent="0.25">
      <c r="A71" s="828">
        <v>63</v>
      </c>
      <c r="B71" s="829" t="s">
        <v>2612</v>
      </c>
      <c r="C71" s="828" t="s">
        <v>2613</v>
      </c>
      <c r="D71" s="1152">
        <v>2388.4299999999998</v>
      </c>
    </row>
    <row r="72" spans="1:4" s="33" customFormat="1" ht="24" customHeight="1" x14ac:dyDescent="0.25">
      <c r="A72" s="828">
        <v>64</v>
      </c>
      <c r="B72" s="829" t="s">
        <v>2614</v>
      </c>
      <c r="C72" s="828" t="s">
        <v>2613</v>
      </c>
      <c r="D72" s="1152">
        <v>2388.4299999999998</v>
      </c>
    </row>
    <row r="73" spans="1:4" s="33" customFormat="1" ht="24" customHeight="1" x14ac:dyDescent="0.25">
      <c r="A73" s="828">
        <v>65</v>
      </c>
      <c r="B73" s="829" t="s">
        <v>2615</v>
      </c>
      <c r="C73" s="828" t="s">
        <v>2613</v>
      </c>
      <c r="D73" s="1152">
        <v>2388.4299999999998</v>
      </c>
    </row>
    <row r="74" spans="1:4" s="33" customFormat="1" ht="24" customHeight="1" x14ac:dyDescent="0.25">
      <c r="A74" s="828">
        <v>66</v>
      </c>
      <c r="B74" s="829" t="s">
        <v>2616</v>
      </c>
      <c r="C74" s="828" t="s">
        <v>2613</v>
      </c>
      <c r="D74" s="1152">
        <v>2388.4299999999998</v>
      </c>
    </row>
    <row r="75" spans="1:4" s="33" customFormat="1" ht="24" customHeight="1" x14ac:dyDescent="0.25">
      <c r="A75" s="828">
        <v>67</v>
      </c>
      <c r="B75" s="829" t="s">
        <v>2617</v>
      </c>
      <c r="C75" s="828" t="s">
        <v>2613</v>
      </c>
      <c r="D75" s="1152">
        <v>2388.4299999999998</v>
      </c>
    </row>
    <row r="76" spans="1:4" s="33" customFormat="1" ht="24" customHeight="1" x14ac:dyDescent="0.25">
      <c r="A76" s="828">
        <v>68</v>
      </c>
      <c r="B76" s="829" t="s">
        <v>2618</v>
      </c>
      <c r="C76" s="828" t="s">
        <v>2613</v>
      </c>
      <c r="D76" s="1152">
        <v>2388.4299999999998</v>
      </c>
    </row>
    <row r="77" spans="1:4" s="33" customFormat="1" ht="24" customHeight="1" x14ac:dyDescent="0.25">
      <c r="A77" s="828">
        <v>69</v>
      </c>
      <c r="B77" s="829" t="s">
        <v>2619</v>
      </c>
      <c r="C77" s="828" t="s">
        <v>2620</v>
      </c>
      <c r="D77" s="1152">
        <v>2388.5100000000002</v>
      </c>
    </row>
    <row r="78" spans="1:4" s="33" customFormat="1" ht="24" customHeight="1" x14ac:dyDescent="0.25">
      <c r="A78" s="828">
        <v>70</v>
      </c>
      <c r="B78" s="829" t="s">
        <v>2621</v>
      </c>
      <c r="C78" s="828" t="s">
        <v>2622</v>
      </c>
      <c r="D78" s="1152">
        <v>2388.4299999999998</v>
      </c>
    </row>
    <row r="79" spans="1:4" s="33" customFormat="1" ht="24" customHeight="1" x14ac:dyDescent="0.25">
      <c r="A79" s="828">
        <v>71</v>
      </c>
      <c r="B79" s="829" t="s">
        <v>2623</v>
      </c>
      <c r="C79" s="828" t="s">
        <v>2624</v>
      </c>
      <c r="D79" s="1152">
        <v>10811.2</v>
      </c>
    </row>
    <row r="80" spans="1:4" s="33" customFormat="1" ht="24" customHeight="1" x14ac:dyDescent="0.25">
      <c r="A80" s="828">
        <v>72</v>
      </c>
      <c r="B80" s="829" t="s">
        <v>2625</v>
      </c>
      <c r="C80" s="828" t="s">
        <v>2626</v>
      </c>
      <c r="D80" s="1152">
        <v>10811.2</v>
      </c>
    </row>
    <row r="81" spans="1:4" s="33" customFormat="1" ht="24" customHeight="1" x14ac:dyDescent="0.25">
      <c r="A81" s="828">
        <v>73</v>
      </c>
      <c r="B81" s="829" t="s">
        <v>2627</v>
      </c>
      <c r="C81" s="828" t="s">
        <v>2628</v>
      </c>
      <c r="D81" s="1152">
        <v>10655.18</v>
      </c>
    </row>
    <row r="82" spans="1:4" s="33" customFormat="1" ht="24" customHeight="1" x14ac:dyDescent="0.25">
      <c r="A82" s="828">
        <v>74</v>
      </c>
      <c r="B82" s="829" t="s">
        <v>2629</v>
      </c>
      <c r="C82" s="828" t="s">
        <v>2630</v>
      </c>
      <c r="D82" s="1152">
        <v>10655.18</v>
      </c>
    </row>
    <row r="83" spans="1:4" s="33" customFormat="1" ht="24" customHeight="1" x14ac:dyDescent="0.25">
      <c r="A83" s="828">
        <v>75</v>
      </c>
      <c r="B83" s="829" t="s">
        <v>2631</v>
      </c>
      <c r="C83" s="828" t="s">
        <v>2632</v>
      </c>
      <c r="D83" s="1152">
        <v>10655.18</v>
      </c>
    </row>
    <row r="84" spans="1:4" s="33" customFormat="1" ht="24" customHeight="1" x14ac:dyDescent="0.25">
      <c r="A84" s="828">
        <v>76</v>
      </c>
      <c r="B84" s="829" t="s">
        <v>2633</v>
      </c>
      <c r="C84" s="828" t="s">
        <v>2634</v>
      </c>
      <c r="D84" s="1152">
        <v>10655.18</v>
      </c>
    </row>
    <row r="85" spans="1:4" s="33" customFormat="1" ht="24" customHeight="1" x14ac:dyDescent="0.25">
      <c r="A85" s="828">
        <v>77</v>
      </c>
      <c r="B85" s="829" t="s">
        <v>2635</v>
      </c>
      <c r="C85" s="828" t="s">
        <v>2636</v>
      </c>
      <c r="D85" s="1152">
        <v>10655.18</v>
      </c>
    </row>
    <row r="86" spans="1:4" s="33" customFormat="1" ht="24" customHeight="1" x14ac:dyDescent="0.25">
      <c r="A86" s="828">
        <v>78</v>
      </c>
      <c r="B86" s="829" t="s">
        <v>2637</v>
      </c>
      <c r="C86" s="828" t="s">
        <v>2638</v>
      </c>
      <c r="D86" s="1152">
        <v>10655.18</v>
      </c>
    </row>
    <row r="87" spans="1:4" s="33" customFormat="1" ht="24" customHeight="1" x14ac:dyDescent="0.25">
      <c r="A87" s="828">
        <v>79</v>
      </c>
      <c r="B87" s="829" t="s">
        <v>2639</v>
      </c>
      <c r="C87" s="828" t="s">
        <v>2640</v>
      </c>
      <c r="D87" s="1152">
        <v>10655.18</v>
      </c>
    </row>
    <row r="88" spans="1:4" s="33" customFormat="1" ht="24" customHeight="1" x14ac:dyDescent="0.25">
      <c r="A88" s="828">
        <v>80</v>
      </c>
      <c r="B88" s="829" t="s">
        <v>2641</v>
      </c>
      <c r="C88" s="828" t="s">
        <v>2642</v>
      </c>
      <c r="D88" s="1152">
        <v>10655.18</v>
      </c>
    </row>
    <row r="89" spans="1:4" s="33" customFormat="1" ht="24" customHeight="1" x14ac:dyDescent="0.25">
      <c r="A89" s="828">
        <v>81</v>
      </c>
      <c r="B89" s="829" t="s">
        <v>2643</v>
      </c>
      <c r="C89" s="828" t="s">
        <v>2644</v>
      </c>
      <c r="D89" s="1152">
        <v>10655.18</v>
      </c>
    </row>
    <row r="90" spans="1:4" s="33" customFormat="1" ht="24" customHeight="1" x14ac:dyDescent="0.25">
      <c r="A90" s="828">
        <v>82</v>
      </c>
      <c r="B90" s="829" t="s">
        <v>2645</v>
      </c>
      <c r="C90" s="828" t="s">
        <v>2646</v>
      </c>
      <c r="D90" s="1152">
        <v>10655.18</v>
      </c>
    </row>
    <row r="91" spans="1:4" s="33" customFormat="1" ht="24" customHeight="1" x14ac:dyDescent="0.25">
      <c r="A91" s="828">
        <v>83</v>
      </c>
      <c r="B91" s="829" t="s">
        <v>2647</v>
      </c>
      <c r="C91" s="828" t="s">
        <v>2648</v>
      </c>
      <c r="D91" s="1152">
        <v>10655.18</v>
      </c>
    </row>
    <row r="92" spans="1:4" s="33" customFormat="1" ht="24" customHeight="1" x14ac:dyDescent="0.25">
      <c r="A92" s="828">
        <v>84</v>
      </c>
      <c r="B92" s="829" t="s">
        <v>2649</v>
      </c>
      <c r="C92" s="828" t="s">
        <v>2650</v>
      </c>
      <c r="D92" s="1152">
        <v>10655.18</v>
      </c>
    </row>
    <row r="93" spans="1:4" s="33" customFormat="1" ht="24" customHeight="1" x14ac:dyDescent="0.25">
      <c r="A93" s="828">
        <v>85</v>
      </c>
      <c r="B93" s="829" t="s">
        <v>2651</v>
      </c>
      <c r="C93" s="828" t="s">
        <v>2652</v>
      </c>
      <c r="D93" s="1152">
        <v>10655.18</v>
      </c>
    </row>
    <row r="94" spans="1:4" s="33" customFormat="1" ht="24" customHeight="1" x14ac:dyDescent="0.25">
      <c r="A94" s="828">
        <v>86</v>
      </c>
      <c r="B94" s="829" t="s">
        <v>2653</v>
      </c>
      <c r="C94" s="828" t="s">
        <v>2654</v>
      </c>
      <c r="D94" s="1152">
        <v>10655.18</v>
      </c>
    </row>
    <row r="95" spans="1:4" s="33" customFormat="1" ht="24" customHeight="1" x14ac:dyDescent="0.25">
      <c r="A95" s="828">
        <v>87</v>
      </c>
      <c r="B95" s="829" t="s">
        <v>2655</v>
      </c>
      <c r="C95" s="828" t="s">
        <v>2656</v>
      </c>
      <c r="D95" s="1152">
        <v>10655.18</v>
      </c>
    </row>
    <row r="96" spans="1:4" s="33" customFormat="1" ht="24" customHeight="1" x14ac:dyDescent="0.25">
      <c r="A96" s="828">
        <v>88</v>
      </c>
      <c r="B96" s="829" t="s">
        <v>2657</v>
      </c>
      <c r="C96" s="828" t="s">
        <v>2658</v>
      </c>
      <c r="D96" s="1152">
        <v>5904.86</v>
      </c>
    </row>
    <row r="97" spans="1:4" s="33" customFormat="1" ht="24" customHeight="1" x14ac:dyDescent="0.25">
      <c r="A97" s="828">
        <v>89</v>
      </c>
      <c r="B97" s="829" t="s">
        <v>2659</v>
      </c>
      <c r="C97" s="828" t="s">
        <v>2660</v>
      </c>
      <c r="D97" s="1152">
        <v>1997520</v>
      </c>
    </row>
    <row r="98" spans="1:4" s="33" customFormat="1" ht="24" customHeight="1" x14ac:dyDescent="0.25">
      <c r="A98" s="828">
        <v>90</v>
      </c>
      <c r="B98" s="829" t="s">
        <v>2661</v>
      </c>
      <c r="C98" s="828" t="s">
        <v>2662</v>
      </c>
      <c r="D98" s="1152">
        <v>15515.53</v>
      </c>
    </row>
    <row r="99" spans="1:4" s="33" customFormat="1" ht="24" customHeight="1" x14ac:dyDescent="0.25">
      <c r="A99" s="828">
        <v>91</v>
      </c>
      <c r="B99" s="829" t="s">
        <v>2663</v>
      </c>
      <c r="C99" s="828" t="s">
        <v>2664</v>
      </c>
      <c r="D99" s="1152">
        <v>1999</v>
      </c>
    </row>
    <row r="100" spans="1:4" s="33" customFormat="1" ht="24" customHeight="1" x14ac:dyDescent="0.25">
      <c r="A100" s="828">
        <v>92</v>
      </c>
      <c r="B100" s="829" t="s">
        <v>2665</v>
      </c>
      <c r="C100" s="828" t="s">
        <v>2666</v>
      </c>
      <c r="D100" s="1152">
        <v>5499.03</v>
      </c>
    </row>
    <row r="101" spans="1:4" s="33" customFormat="1" ht="24" customHeight="1" x14ac:dyDescent="0.25">
      <c r="A101" s="828">
        <v>93</v>
      </c>
      <c r="B101" s="829" t="s">
        <v>2667</v>
      </c>
      <c r="C101" s="828" t="s">
        <v>2668</v>
      </c>
      <c r="D101" s="1152">
        <v>3319</v>
      </c>
    </row>
    <row r="102" spans="1:4" s="33" customFormat="1" ht="24" customHeight="1" x14ac:dyDescent="0.25">
      <c r="A102" s="828">
        <v>94</v>
      </c>
      <c r="B102" s="829" t="s">
        <v>2669</v>
      </c>
      <c r="C102" s="828" t="s">
        <v>2670</v>
      </c>
      <c r="D102" s="1152">
        <v>3290</v>
      </c>
    </row>
    <row r="103" spans="1:4" s="33" customFormat="1" ht="24" customHeight="1" x14ac:dyDescent="0.25">
      <c r="A103" s="828">
        <v>95</v>
      </c>
      <c r="B103" s="829" t="s">
        <v>2671</v>
      </c>
      <c r="C103" s="828" t="s">
        <v>2672</v>
      </c>
      <c r="D103" s="1152">
        <v>300</v>
      </c>
    </row>
    <row r="104" spans="1:4" s="33" customFormat="1" ht="24" customHeight="1" x14ac:dyDescent="0.25">
      <c r="A104" s="828">
        <v>96</v>
      </c>
      <c r="B104" s="829" t="s">
        <v>2673</v>
      </c>
      <c r="C104" s="828" t="s">
        <v>2674</v>
      </c>
      <c r="D104" s="1152">
        <v>12898.3</v>
      </c>
    </row>
    <row r="105" spans="1:4" s="33" customFormat="1" ht="24" customHeight="1" x14ac:dyDescent="0.25">
      <c r="A105" s="828">
        <v>97</v>
      </c>
      <c r="B105" s="829" t="s">
        <v>2675</v>
      </c>
      <c r="C105" s="828" t="s">
        <v>2676</v>
      </c>
      <c r="D105" s="1152">
        <v>21544.23</v>
      </c>
    </row>
    <row r="106" spans="1:4" s="33" customFormat="1" ht="24" customHeight="1" x14ac:dyDescent="0.25">
      <c r="A106" s="828">
        <v>98</v>
      </c>
      <c r="B106" s="829" t="s">
        <v>2677</v>
      </c>
      <c r="C106" s="828" t="s">
        <v>2676</v>
      </c>
      <c r="D106" s="1152">
        <v>5949.83</v>
      </c>
    </row>
    <row r="107" spans="1:4" s="33" customFormat="1" ht="24" customHeight="1" x14ac:dyDescent="0.25">
      <c r="A107" s="828">
        <v>99</v>
      </c>
      <c r="B107" s="829" t="s">
        <v>2678</v>
      </c>
      <c r="C107" s="828" t="s">
        <v>2676</v>
      </c>
      <c r="D107" s="1152">
        <v>5949.83</v>
      </c>
    </row>
    <row r="108" spans="1:4" s="33" customFormat="1" ht="24" customHeight="1" x14ac:dyDescent="0.25">
      <c r="A108" s="828">
        <v>100</v>
      </c>
      <c r="B108" s="829" t="s">
        <v>2679</v>
      </c>
      <c r="C108" s="828" t="s">
        <v>2680</v>
      </c>
      <c r="D108" s="1152">
        <v>3193.96</v>
      </c>
    </row>
    <row r="109" spans="1:4" s="33" customFormat="1" ht="24" customHeight="1" x14ac:dyDescent="0.25">
      <c r="A109" s="828">
        <v>101</v>
      </c>
      <c r="B109" s="829" t="s">
        <v>2681</v>
      </c>
      <c r="C109" s="828" t="s">
        <v>2676</v>
      </c>
      <c r="D109" s="1152">
        <v>5949.83</v>
      </c>
    </row>
    <row r="110" spans="1:4" s="33" customFormat="1" ht="24" customHeight="1" x14ac:dyDescent="0.25">
      <c r="A110" s="828">
        <v>102</v>
      </c>
      <c r="B110" s="829" t="s">
        <v>2682</v>
      </c>
      <c r="C110" s="828" t="s">
        <v>2683</v>
      </c>
      <c r="D110" s="1152">
        <v>46799</v>
      </c>
    </row>
    <row r="111" spans="1:4" s="33" customFormat="1" ht="24" customHeight="1" x14ac:dyDescent="0.25">
      <c r="A111" s="828">
        <v>103</v>
      </c>
      <c r="B111" s="829" t="s">
        <v>2684</v>
      </c>
      <c r="C111" s="828" t="s">
        <v>2685</v>
      </c>
      <c r="D111" s="1152">
        <v>7740</v>
      </c>
    </row>
    <row r="112" spans="1:4" s="33" customFormat="1" ht="24" customHeight="1" x14ac:dyDescent="0.25">
      <c r="A112" s="828">
        <v>104</v>
      </c>
      <c r="B112" s="829" t="s">
        <v>2686</v>
      </c>
      <c r="C112" s="828" t="s">
        <v>2685</v>
      </c>
      <c r="D112" s="1152">
        <v>7740</v>
      </c>
    </row>
    <row r="113" spans="1:4" s="33" customFormat="1" ht="24" customHeight="1" x14ac:dyDescent="0.25">
      <c r="A113" s="828">
        <v>105</v>
      </c>
      <c r="B113" s="829" t="s">
        <v>2687</v>
      </c>
      <c r="C113" s="828" t="s">
        <v>2685</v>
      </c>
      <c r="D113" s="1152">
        <v>7740</v>
      </c>
    </row>
    <row r="114" spans="1:4" s="33" customFormat="1" ht="24" customHeight="1" x14ac:dyDescent="0.25">
      <c r="A114" s="828">
        <v>106</v>
      </c>
      <c r="B114" s="829" t="s">
        <v>2688</v>
      </c>
      <c r="C114" s="828" t="s">
        <v>2689</v>
      </c>
      <c r="D114" s="1152">
        <v>126655.76</v>
      </c>
    </row>
    <row r="115" spans="1:4" s="33" customFormat="1" ht="24" customHeight="1" x14ac:dyDescent="0.25">
      <c r="A115" s="828">
        <v>107</v>
      </c>
      <c r="B115" s="829" t="s">
        <v>2690</v>
      </c>
      <c r="C115" s="828" t="s">
        <v>2691</v>
      </c>
      <c r="D115" s="1152">
        <v>287854</v>
      </c>
    </row>
    <row r="116" spans="1:4" s="33" customFormat="1" ht="24" customHeight="1" x14ac:dyDescent="0.25">
      <c r="A116" s="828">
        <v>108</v>
      </c>
      <c r="B116" s="829" t="s">
        <v>2692</v>
      </c>
      <c r="C116" s="828" t="s">
        <v>2676</v>
      </c>
      <c r="D116" s="1152">
        <v>7099.2</v>
      </c>
    </row>
    <row r="117" spans="1:4" s="33" customFormat="1" ht="24" customHeight="1" x14ac:dyDescent="0.25">
      <c r="A117" s="828">
        <v>109</v>
      </c>
      <c r="B117" s="829" t="s">
        <v>2693</v>
      </c>
      <c r="C117" s="828" t="s">
        <v>2676</v>
      </c>
      <c r="D117" s="1152">
        <v>7099.2</v>
      </c>
    </row>
    <row r="118" spans="1:4" s="33" customFormat="1" ht="24" customHeight="1" x14ac:dyDescent="0.25">
      <c r="A118" s="828">
        <v>110</v>
      </c>
      <c r="B118" s="829" t="s">
        <v>2694</v>
      </c>
      <c r="C118" s="828" t="s">
        <v>2695</v>
      </c>
      <c r="D118" s="1152">
        <v>981018.56</v>
      </c>
    </row>
    <row r="119" spans="1:4" s="33" customFormat="1" ht="24" customHeight="1" x14ac:dyDescent="0.25">
      <c r="A119" s="828">
        <v>111</v>
      </c>
      <c r="B119" s="829" t="s">
        <v>2696</v>
      </c>
      <c r="C119" s="828" t="s">
        <v>2697</v>
      </c>
      <c r="D119" s="1152">
        <v>981018.56</v>
      </c>
    </row>
    <row r="120" spans="1:4" s="33" customFormat="1" ht="24" customHeight="1" x14ac:dyDescent="0.25">
      <c r="A120" s="828">
        <v>112</v>
      </c>
      <c r="B120" s="829" t="s">
        <v>2698</v>
      </c>
      <c r="C120" s="828" t="s">
        <v>2699</v>
      </c>
      <c r="D120" s="1152">
        <v>1198605.96</v>
      </c>
    </row>
    <row r="121" spans="1:4" s="33" customFormat="1" ht="24" customHeight="1" x14ac:dyDescent="0.25">
      <c r="A121" s="828">
        <v>113</v>
      </c>
      <c r="B121" s="829" t="s">
        <v>2700</v>
      </c>
      <c r="C121" s="828" t="s">
        <v>2701</v>
      </c>
      <c r="D121" s="1152">
        <v>1089998.6399999999</v>
      </c>
    </row>
    <row r="122" spans="1:4" s="33" customFormat="1" ht="24" customHeight="1" x14ac:dyDescent="0.25">
      <c r="A122" s="828">
        <v>114</v>
      </c>
      <c r="B122" s="829" t="s">
        <v>2702</v>
      </c>
      <c r="C122" s="828" t="s">
        <v>2703</v>
      </c>
      <c r="D122" s="1152">
        <v>7433951.9299999997</v>
      </c>
    </row>
    <row r="123" spans="1:4" s="33" customFormat="1" ht="24" customHeight="1" x14ac:dyDescent="0.25">
      <c r="A123" s="828">
        <v>115</v>
      </c>
      <c r="B123" s="829" t="s">
        <v>2704</v>
      </c>
      <c r="C123" s="828" t="s">
        <v>2705</v>
      </c>
      <c r="D123" s="1152">
        <v>6522584.0300000003</v>
      </c>
    </row>
    <row r="124" spans="1:4" s="33" customFormat="1" ht="24" customHeight="1" x14ac:dyDescent="0.25">
      <c r="A124" s="828">
        <v>116</v>
      </c>
      <c r="B124" s="829" t="s">
        <v>2706</v>
      </c>
      <c r="C124" s="828" t="s">
        <v>2707</v>
      </c>
      <c r="D124" s="1152">
        <v>301600</v>
      </c>
    </row>
    <row r="125" spans="1:4" s="33" customFormat="1" ht="24" customHeight="1" x14ac:dyDescent="0.25">
      <c r="A125" s="828">
        <v>117</v>
      </c>
      <c r="B125" s="829" t="s">
        <v>2708</v>
      </c>
      <c r="C125" s="828" t="s">
        <v>2709</v>
      </c>
      <c r="D125" s="1152">
        <v>193652.68</v>
      </c>
    </row>
    <row r="126" spans="1:4" s="33" customFormat="1" ht="24" customHeight="1" x14ac:dyDescent="0.25">
      <c r="A126" s="828">
        <v>118</v>
      </c>
      <c r="B126" s="829" t="s">
        <v>2710</v>
      </c>
      <c r="C126" s="828" t="s">
        <v>2711</v>
      </c>
      <c r="D126" s="1152">
        <v>1054172.02</v>
      </c>
    </row>
    <row r="127" spans="1:4" s="33" customFormat="1" ht="24" customHeight="1" x14ac:dyDescent="0.25">
      <c r="A127" s="828">
        <v>119</v>
      </c>
      <c r="B127" s="829" t="s">
        <v>2712</v>
      </c>
      <c r="C127" s="828" t="s">
        <v>2713</v>
      </c>
      <c r="D127" s="1152">
        <v>69999.679999999993</v>
      </c>
    </row>
    <row r="128" spans="1:4" s="33" customFormat="1" ht="24" customHeight="1" x14ac:dyDescent="0.25">
      <c r="A128" s="828">
        <v>120</v>
      </c>
      <c r="B128" s="829" t="s">
        <v>2714</v>
      </c>
      <c r="C128" s="828" t="s">
        <v>2715</v>
      </c>
      <c r="D128" s="1152">
        <v>24126.84</v>
      </c>
    </row>
    <row r="129" spans="1:4" s="33" customFormat="1" ht="24" customHeight="1" x14ac:dyDescent="0.25">
      <c r="A129" s="828">
        <v>121</v>
      </c>
      <c r="B129" s="829" t="s">
        <v>2716</v>
      </c>
      <c r="C129" s="828" t="s">
        <v>2717</v>
      </c>
      <c r="D129" s="1152">
        <v>68255.27</v>
      </c>
    </row>
    <row r="130" spans="1:4" s="33" customFormat="1" ht="24" customHeight="1" x14ac:dyDescent="0.25">
      <c r="A130" s="828">
        <v>122</v>
      </c>
      <c r="B130" s="829" t="s">
        <v>2718</v>
      </c>
      <c r="C130" s="828" t="s">
        <v>2719</v>
      </c>
      <c r="D130" s="1152">
        <v>55098.84</v>
      </c>
    </row>
    <row r="131" spans="1:4" s="33" customFormat="1" ht="24" customHeight="1" x14ac:dyDescent="0.25">
      <c r="A131" s="828">
        <v>123</v>
      </c>
      <c r="B131" s="829" t="s">
        <v>2720</v>
      </c>
      <c r="C131" s="828" t="s">
        <v>2721</v>
      </c>
      <c r="D131" s="1152">
        <v>183860</v>
      </c>
    </row>
    <row r="132" spans="1:4" s="33" customFormat="1" ht="24" customHeight="1" x14ac:dyDescent="0.25">
      <c r="A132" s="828">
        <v>124</v>
      </c>
      <c r="B132" s="829" t="s">
        <v>2722</v>
      </c>
      <c r="C132" s="828" t="s">
        <v>2723</v>
      </c>
      <c r="D132" s="1152">
        <v>71917.679999999993</v>
      </c>
    </row>
    <row r="133" spans="1:4" s="33" customFormat="1" ht="24" customHeight="1" x14ac:dyDescent="0.25">
      <c r="A133" s="828">
        <v>125</v>
      </c>
      <c r="B133" s="829" t="s">
        <v>2724</v>
      </c>
      <c r="C133" s="828" t="s">
        <v>2725</v>
      </c>
      <c r="D133" s="1152">
        <v>1999956</v>
      </c>
    </row>
    <row r="134" spans="1:4" s="33" customFormat="1" ht="24" customHeight="1" x14ac:dyDescent="0.25">
      <c r="A134" s="828">
        <v>126</v>
      </c>
      <c r="B134" s="829" t="s">
        <v>2726</v>
      </c>
      <c r="C134" s="828" t="s">
        <v>2727</v>
      </c>
      <c r="D134" s="1152">
        <v>18304.8</v>
      </c>
    </row>
    <row r="135" spans="1:4" s="33" customFormat="1" ht="24" customHeight="1" x14ac:dyDescent="0.25">
      <c r="A135" s="828">
        <v>127</v>
      </c>
      <c r="B135" s="829" t="s">
        <v>2728</v>
      </c>
      <c r="C135" s="828" t="s">
        <v>2729</v>
      </c>
      <c r="D135" s="1152">
        <v>12435.2</v>
      </c>
    </row>
    <row r="136" spans="1:4" s="33" customFormat="1" ht="24" customHeight="1" x14ac:dyDescent="0.25">
      <c r="A136" s="828">
        <v>128</v>
      </c>
      <c r="B136" s="829" t="s">
        <v>2730</v>
      </c>
      <c r="C136" s="828" t="s">
        <v>2731</v>
      </c>
      <c r="D136" s="1152">
        <v>17052</v>
      </c>
    </row>
    <row r="137" spans="1:4" s="33" customFormat="1" ht="24" customHeight="1" x14ac:dyDescent="0.25">
      <c r="A137" s="828">
        <v>129</v>
      </c>
      <c r="B137" s="829" t="s">
        <v>2732</v>
      </c>
      <c r="C137" s="828" t="s">
        <v>2733</v>
      </c>
      <c r="D137" s="1152">
        <v>42038.400000000001</v>
      </c>
    </row>
    <row r="138" spans="1:4" s="33" customFormat="1" ht="24" customHeight="1" x14ac:dyDescent="0.25">
      <c r="A138" s="828">
        <v>130</v>
      </c>
      <c r="B138" s="829" t="s">
        <v>2734</v>
      </c>
      <c r="C138" s="828" t="s">
        <v>2735</v>
      </c>
      <c r="D138" s="1152">
        <v>16866.400000000001</v>
      </c>
    </row>
    <row r="139" spans="1:4" s="33" customFormat="1" ht="24" customHeight="1" x14ac:dyDescent="0.25">
      <c r="A139" s="828">
        <v>131</v>
      </c>
      <c r="B139" s="829" t="s">
        <v>2736</v>
      </c>
      <c r="C139" s="828" t="s">
        <v>2737</v>
      </c>
      <c r="D139" s="1152">
        <v>22272</v>
      </c>
    </row>
    <row r="140" spans="1:4" s="33" customFormat="1" ht="24" customHeight="1" x14ac:dyDescent="0.25">
      <c r="A140" s="828">
        <v>132</v>
      </c>
      <c r="B140" s="829" t="s">
        <v>2738</v>
      </c>
      <c r="C140" s="828" t="s">
        <v>2739</v>
      </c>
      <c r="D140" s="1152">
        <v>21854.400000000001</v>
      </c>
    </row>
    <row r="141" spans="1:4" s="33" customFormat="1" ht="24" customHeight="1" x14ac:dyDescent="0.25">
      <c r="A141" s="828">
        <v>133</v>
      </c>
      <c r="B141" s="829" t="s">
        <v>2740</v>
      </c>
      <c r="C141" s="828" t="s">
        <v>2741</v>
      </c>
      <c r="D141" s="1152">
        <v>30624</v>
      </c>
    </row>
    <row r="142" spans="1:4" s="33" customFormat="1" ht="24" customHeight="1" x14ac:dyDescent="0.25">
      <c r="A142" s="828">
        <v>134</v>
      </c>
      <c r="B142" s="829" t="s">
        <v>2742</v>
      </c>
      <c r="C142" s="828" t="s">
        <v>2743</v>
      </c>
      <c r="D142" s="1152">
        <v>89557.8</v>
      </c>
    </row>
    <row r="143" spans="1:4" s="33" customFormat="1" ht="24" customHeight="1" x14ac:dyDescent="0.25">
      <c r="A143" s="828">
        <v>135</v>
      </c>
      <c r="B143" s="829" t="s">
        <v>2744</v>
      </c>
      <c r="C143" s="828" t="s">
        <v>2745</v>
      </c>
      <c r="D143" s="1152">
        <v>228566.39999999999</v>
      </c>
    </row>
    <row r="144" spans="1:4" s="33" customFormat="1" ht="24" customHeight="1" x14ac:dyDescent="0.25">
      <c r="A144" s="828">
        <v>136</v>
      </c>
      <c r="B144" s="829" t="s">
        <v>2746</v>
      </c>
      <c r="C144" s="828" t="s">
        <v>2747</v>
      </c>
      <c r="D144" s="1152">
        <v>13836.48</v>
      </c>
    </row>
    <row r="145" spans="1:4" s="33" customFormat="1" ht="24" customHeight="1" x14ac:dyDescent="0.25">
      <c r="A145" s="828">
        <v>137</v>
      </c>
      <c r="B145" s="829" t="s">
        <v>2748</v>
      </c>
      <c r="C145" s="828" t="s">
        <v>2749</v>
      </c>
      <c r="D145" s="1152">
        <v>12040.8</v>
      </c>
    </row>
    <row r="146" spans="1:4" s="33" customFormat="1" ht="24" customHeight="1" x14ac:dyDescent="0.25">
      <c r="A146" s="828">
        <v>138</v>
      </c>
      <c r="B146" s="829" t="s">
        <v>2750</v>
      </c>
      <c r="C146" s="828" t="s">
        <v>2751</v>
      </c>
      <c r="D146" s="1152">
        <v>14476.8</v>
      </c>
    </row>
    <row r="147" spans="1:4" s="33" customFormat="1" ht="24" customHeight="1" x14ac:dyDescent="0.25">
      <c r="A147" s="828">
        <v>139</v>
      </c>
      <c r="B147" s="829" t="s">
        <v>2752</v>
      </c>
      <c r="C147" s="828" t="s">
        <v>2753</v>
      </c>
      <c r="D147" s="1152">
        <v>6420.6</v>
      </c>
    </row>
    <row r="148" spans="1:4" s="33" customFormat="1" ht="24" customHeight="1" x14ac:dyDescent="0.25">
      <c r="A148" s="828">
        <v>140</v>
      </c>
      <c r="B148" s="829" t="s">
        <v>2754</v>
      </c>
      <c r="C148" s="828" t="s">
        <v>2755</v>
      </c>
      <c r="D148" s="1152">
        <v>51040</v>
      </c>
    </row>
    <row r="149" spans="1:4" s="33" customFormat="1" ht="24" customHeight="1" x14ac:dyDescent="0.25">
      <c r="A149" s="828">
        <v>141</v>
      </c>
      <c r="B149" s="829" t="s">
        <v>2756</v>
      </c>
      <c r="C149" s="828" t="s">
        <v>2757</v>
      </c>
      <c r="D149" s="1152">
        <v>25264.799999999999</v>
      </c>
    </row>
    <row r="150" spans="1:4" s="33" customFormat="1" ht="24" customHeight="1" x14ac:dyDescent="0.25">
      <c r="A150" s="828">
        <v>142</v>
      </c>
      <c r="B150" s="829" t="s">
        <v>2758</v>
      </c>
      <c r="C150" s="828" t="s">
        <v>2759</v>
      </c>
      <c r="D150" s="1152">
        <v>29162.400000000001</v>
      </c>
    </row>
    <row r="151" spans="1:4" s="33" customFormat="1" ht="24" customHeight="1" x14ac:dyDescent="0.25">
      <c r="A151" s="828">
        <v>143</v>
      </c>
      <c r="B151" s="829" t="s">
        <v>2760</v>
      </c>
      <c r="C151" s="828" t="s">
        <v>2761</v>
      </c>
      <c r="D151" s="1152">
        <v>11530.4</v>
      </c>
    </row>
    <row r="152" spans="1:4" s="33" customFormat="1" ht="24" customHeight="1" x14ac:dyDescent="0.25">
      <c r="A152" s="828">
        <v>144</v>
      </c>
      <c r="B152" s="829" t="s">
        <v>2762</v>
      </c>
      <c r="C152" s="828" t="s">
        <v>2763</v>
      </c>
      <c r="D152" s="1152">
        <v>11785.6</v>
      </c>
    </row>
    <row r="153" spans="1:4" s="33" customFormat="1" ht="24" customHeight="1" x14ac:dyDescent="0.25">
      <c r="A153" s="828">
        <v>145</v>
      </c>
      <c r="B153" s="829" t="s">
        <v>2764</v>
      </c>
      <c r="C153" s="828" t="s">
        <v>2765</v>
      </c>
      <c r="D153" s="1152">
        <v>33042.6</v>
      </c>
    </row>
    <row r="154" spans="1:4" s="33" customFormat="1" ht="24" customHeight="1" x14ac:dyDescent="0.25">
      <c r="A154" s="828">
        <v>146</v>
      </c>
      <c r="B154" s="829" t="s">
        <v>2766</v>
      </c>
      <c r="C154" s="828" t="s">
        <v>2767</v>
      </c>
      <c r="D154" s="1152">
        <v>187850.4</v>
      </c>
    </row>
    <row r="155" spans="1:4" s="33" customFormat="1" ht="24" customHeight="1" x14ac:dyDescent="0.25">
      <c r="A155" s="828">
        <v>147</v>
      </c>
      <c r="B155" s="829" t="s">
        <v>2768</v>
      </c>
      <c r="C155" s="828" t="s">
        <v>2769</v>
      </c>
      <c r="D155" s="1152">
        <v>61155.199999999997</v>
      </c>
    </row>
    <row r="156" spans="1:4" s="33" customFormat="1" ht="24" customHeight="1" x14ac:dyDescent="0.25">
      <c r="A156" s="828">
        <v>148</v>
      </c>
      <c r="B156" s="829" t="s">
        <v>2770</v>
      </c>
      <c r="C156" s="828" t="s">
        <v>2771</v>
      </c>
      <c r="D156" s="1152">
        <v>22828.799999999999</v>
      </c>
    </row>
    <row r="157" spans="1:4" s="33" customFormat="1" ht="24" customHeight="1" x14ac:dyDescent="0.25">
      <c r="A157" s="828">
        <v>149</v>
      </c>
      <c r="B157" s="829" t="s">
        <v>2772</v>
      </c>
      <c r="C157" s="828" t="s">
        <v>2773</v>
      </c>
      <c r="D157" s="1152">
        <v>6960</v>
      </c>
    </row>
    <row r="158" spans="1:4" s="33" customFormat="1" ht="24" customHeight="1" x14ac:dyDescent="0.25">
      <c r="A158" s="828">
        <v>150</v>
      </c>
      <c r="B158" s="829" t="s">
        <v>2774</v>
      </c>
      <c r="C158" s="828" t="s">
        <v>2775</v>
      </c>
      <c r="D158" s="1152">
        <v>157760</v>
      </c>
    </row>
    <row r="159" spans="1:4" s="33" customFormat="1" ht="24" customHeight="1" x14ac:dyDescent="0.25">
      <c r="A159" s="828">
        <v>151</v>
      </c>
      <c r="B159" s="829" t="s">
        <v>2776</v>
      </c>
      <c r="C159" s="828" t="s">
        <v>2777</v>
      </c>
      <c r="D159" s="1152">
        <v>16889.599999999999</v>
      </c>
    </row>
    <row r="160" spans="1:4" s="33" customFormat="1" ht="24" customHeight="1" x14ac:dyDescent="0.25">
      <c r="A160" s="828">
        <v>152</v>
      </c>
      <c r="B160" s="829" t="s">
        <v>2778</v>
      </c>
      <c r="C160" s="828" t="s">
        <v>2779</v>
      </c>
      <c r="D160" s="1152">
        <v>150800</v>
      </c>
    </row>
    <row r="161" spans="1:4" s="33" customFormat="1" ht="24" customHeight="1" x14ac:dyDescent="0.25">
      <c r="A161" s="828">
        <v>153</v>
      </c>
      <c r="B161" s="829" t="s">
        <v>2780</v>
      </c>
      <c r="C161" s="828" t="s">
        <v>2781</v>
      </c>
      <c r="D161" s="1152">
        <v>92800</v>
      </c>
    </row>
    <row r="162" spans="1:4" s="33" customFormat="1" ht="24" customHeight="1" x14ac:dyDescent="0.25">
      <c r="A162" s="828">
        <v>154</v>
      </c>
      <c r="B162" s="829" t="s">
        <v>2782</v>
      </c>
      <c r="C162" s="828" t="s">
        <v>2783</v>
      </c>
      <c r="D162" s="1152">
        <v>16530</v>
      </c>
    </row>
    <row r="163" spans="1:4" s="33" customFormat="1" ht="24" customHeight="1" x14ac:dyDescent="0.25">
      <c r="A163" s="828">
        <v>155</v>
      </c>
      <c r="B163" s="829" t="s">
        <v>2784</v>
      </c>
      <c r="C163" s="828" t="s">
        <v>2785</v>
      </c>
      <c r="D163" s="1152">
        <v>7192</v>
      </c>
    </row>
    <row r="164" spans="1:4" s="33" customFormat="1" ht="24" customHeight="1" x14ac:dyDescent="0.25">
      <c r="A164" s="828">
        <v>156</v>
      </c>
      <c r="B164" s="829" t="s">
        <v>2786</v>
      </c>
      <c r="C164" s="828" t="s">
        <v>2787</v>
      </c>
      <c r="D164" s="1152">
        <v>70528</v>
      </c>
    </row>
    <row r="165" spans="1:4" s="33" customFormat="1" ht="24" customHeight="1" x14ac:dyDescent="0.25">
      <c r="A165" s="828">
        <v>157</v>
      </c>
      <c r="B165" s="829" t="s">
        <v>2788</v>
      </c>
      <c r="C165" s="828" t="s">
        <v>2789</v>
      </c>
      <c r="D165" s="1152">
        <v>556800</v>
      </c>
    </row>
    <row r="166" spans="1:4" s="33" customFormat="1" ht="24" customHeight="1" x14ac:dyDescent="0.25">
      <c r="A166" s="828">
        <v>158</v>
      </c>
      <c r="B166" s="829" t="s">
        <v>2790</v>
      </c>
      <c r="C166" s="828" t="s">
        <v>2791</v>
      </c>
      <c r="D166" s="1152">
        <v>182816</v>
      </c>
    </row>
    <row r="167" spans="1:4" s="33" customFormat="1" ht="24" customHeight="1" x14ac:dyDescent="0.25">
      <c r="A167" s="828">
        <v>159</v>
      </c>
      <c r="B167" s="829" t="s">
        <v>2792</v>
      </c>
      <c r="C167" s="828" t="s">
        <v>2793</v>
      </c>
      <c r="D167" s="1152">
        <v>18560</v>
      </c>
    </row>
    <row r="168" spans="1:4" s="33" customFormat="1" ht="24" customHeight="1" x14ac:dyDescent="0.25">
      <c r="A168" s="828">
        <v>160</v>
      </c>
      <c r="B168" s="829" t="s">
        <v>2794</v>
      </c>
      <c r="C168" s="828" t="s">
        <v>2795</v>
      </c>
      <c r="D168" s="1152">
        <v>63800</v>
      </c>
    </row>
    <row r="169" spans="1:4" s="33" customFormat="1" ht="24" customHeight="1" x14ac:dyDescent="0.25">
      <c r="A169" s="828">
        <v>161</v>
      </c>
      <c r="B169" s="829" t="s">
        <v>2796</v>
      </c>
      <c r="C169" s="828" t="s">
        <v>2797</v>
      </c>
      <c r="D169" s="1152">
        <v>113402.91</v>
      </c>
    </row>
    <row r="170" spans="1:4" s="33" customFormat="1" ht="24" customHeight="1" x14ac:dyDescent="0.25">
      <c r="A170" s="828">
        <v>162</v>
      </c>
      <c r="B170" s="829" t="s">
        <v>2798</v>
      </c>
      <c r="C170" s="828" t="s">
        <v>2799</v>
      </c>
      <c r="D170" s="1152">
        <v>1034.6199999999999</v>
      </c>
    </row>
    <row r="171" spans="1:4" s="33" customFormat="1" ht="24" customHeight="1" x14ac:dyDescent="0.25">
      <c r="A171" s="828">
        <v>163</v>
      </c>
      <c r="B171" s="829" t="s">
        <v>2800</v>
      </c>
      <c r="C171" s="828" t="s">
        <v>2801</v>
      </c>
      <c r="D171" s="1152">
        <v>3123.02</v>
      </c>
    </row>
    <row r="172" spans="1:4" s="33" customFormat="1" ht="24" customHeight="1" x14ac:dyDescent="0.25">
      <c r="A172" s="828">
        <v>164</v>
      </c>
      <c r="B172" s="829" t="s">
        <v>2802</v>
      </c>
      <c r="C172" s="828" t="s">
        <v>2803</v>
      </c>
      <c r="D172" s="1152">
        <v>2543.02</v>
      </c>
    </row>
    <row r="173" spans="1:4" s="33" customFormat="1" ht="24" customHeight="1" x14ac:dyDescent="0.25">
      <c r="A173" s="828">
        <v>165</v>
      </c>
      <c r="B173" s="829" t="s">
        <v>2804</v>
      </c>
      <c r="C173" s="828" t="s">
        <v>2805</v>
      </c>
      <c r="D173" s="1152">
        <v>3679.82</v>
      </c>
    </row>
    <row r="174" spans="1:4" s="33" customFormat="1" ht="24" customHeight="1" x14ac:dyDescent="0.25">
      <c r="A174" s="828">
        <v>166</v>
      </c>
      <c r="B174" s="829" t="s">
        <v>2806</v>
      </c>
      <c r="C174" s="828" t="s">
        <v>2807</v>
      </c>
      <c r="D174" s="1152">
        <v>988.62</v>
      </c>
    </row>
    <row r="175" spans="1:4" s="33" customFormat="1" ht="24" customHeight="1" x14ac:dyDescent="0.25">
      <c r="A175" s="828">
        <v>167</v>
      </c>
      <c r="B175" s="829" t="s">
        <v>2808</v>
      </c>
      <c r="C175" s="828" t="s">
        <v>2809</v>
      </c>
      <c r="D175" s="1152">
        <v>1726.9</v>
      </c>
    </row>
    <row r="176" spans="1:4" s="33" customFormat="1" ht="24" customHeight="1" x14ac:dyDescent="0.25">
      <c r="A176" s="828">
        <v>168</v>
      </c>
      <c r="B176" s="829" t="s">
        <v>2810</v>
      </c>
      <c r="C176" s="828" t="s">
        <v>2811</v>
      </c>
      <c r="D176" s="1152">
        <v>1273735.44</v>
      </c>
    </row>
    <row r="177" spans="1:4" s="33" customFormat="1" ht="24" customHeight="1" x14ac:dyDescent="0.25">
      <c r="A177" s="828">
        <v>169</v>
      </c>
      <c r="B177" s="829" t="s">
        <v>2812</v>
      </c>
      <c r="C177" s="828" t="s">
        <v>2813</v>
      </c>
      <c r="D177" s="1152">
        <v>105064.56</v>
      </c>
    </row>
    <row r="178" spans="1:4" s="33" customFormat="1" ht="24" customHeight="1" x14ac:dyDescent="0.25">
      <c r="A178" s="828">
        <v>170</v>
      </c>
      <c r="B178" s="829" t="s">
        <v>2814</v>
      </c>
      <c r="C178" s="828" t="s">
        <v>2815</v>
      </c>
      <c r="D178" s="1152">
        <v>861248.96</v>
      </c>
    </row>
    <row r="179" spans="1:4" s="33" customFormat="1" ht="24" customHeight="1" x14ac:dyDescent="0.25">
      <c r="A179" s="828">
        <v>171</v>
      </c>
      <c r="B179" s="829" t="s">
        <v>2816</v>
      </c>
      <c r="C179" s="828" t="s">
        <v>2817</v>
      </c>
      <c r="D179" s="1152">
        <v>861248.96</v>
      </c>
    </row>
    <row r="180" spans="1:4" s="33" customFormat="1" ht="24" customHeight="1" x14ac:dyDescent="0.25">
      <c r="A180" s="828">
        <v>172</v>
      </c>
      <c r="B180" s="829" t="s">
        <v>2818</v>
      </c>
      <c r="C180" s="828" t="s">
        <v>2819</v>
      </c>
      <c r="D180" s="1152">
        <v>53940</v>
      </c>
    </row>
    <row r="181" spans="1:4" s="33" customFormat="1" ht="24" customHeight="1" x14ac:dyDescent="0.25">
      <c r="A181" s="828">
        <v>173</v>
      </c>
      <c r="B181" s="829" t="s">
        <v>2820</v>
      </c>
      <c r="C181" s="828" t="s">
        <v>2821</v>
      </c>
      <c r="D181" s="1152">
        <v>9073.73</v>
      </c>
    </row>
    <row r="182" spans="1:4" s="33" customFormat="1" ht="24" customHeight="1" x14ac:dyDescent="0.25">
      <c r="A182" s="828">
        <v>174</v>
      </c>
      <c r="B182" s="829" t="s">
        <v>2822</v>
      </c>
      <c r="C182" s="828" t="s">
        <v>2823</v>
      </c>
      <c r="D182" s="1152">
        <v>161310.18</v>
      </c>
    </row>
    <row r="183" spans="1:4" s="33" customFormat="1" ht="24" customHeight="1" x14ac:dyDescent="0.25">
      <c r="A183" s="828">
        <v>175</v>
      </c>
      <c r="B183" s="829" t="s">
        <v>2824</v>
      </c>
      <c r="C183" s="828" t="s">
        <v>2825</v>
      </c>
      <c r="D183" s="1152">
        <v>8146.22</v>
      </c>
    </row>
    <row r="184" spans="1:4" s="33" customFormat="1" ht="24" customHeight="1" x14ac:dyDescent="0.25">
      <c r="A184" s="828">
        <v>176</v>
      </c>
      <c r="B184" s="829" t="s">
        <v>2826</v>
      </c>
      <c r="C184" s="828" t="s">
        <v>2827</v>
      </c>
      <c r="D184" s="1152">
        <v>68171.25</v>
      </c>
    </row>
    <row r="185" spans="1:4" s="33" customFormat="1" ht="24" customHeight="1" x14ac:dyDescent="0.25">
      <c r="A185" s="828">
        <v>177</v>
      </c>
      <c r="B185" s="829" t="s">
        <v>2828</v>
      </c>
      <c r="C185" s="828" t="s">
        <v>2829</v>
      </c>
      <c r="D185" s="1152">
        <v>53387.55</v>
      </c>
    </row>
    <row r="186" spans="1:4" s="33" customFormat="1" ht="24" customHeight="1" x14ac:dyDescent="0.25">
      <c r="A186" s="828">
        <v>178</v>
      </c>
      <c r="B186" s="829" t="s">
        <v>2830</v>
      </c>
      <c r="C186" s="828" t="s">
        <v>2831</v>
      </c>
      <c r="D186" s="1152">
        <v>39382.58</v>
      </c>
    </row>
    <row r="187" spans="1:4" s="33" customFormat="1" ht="24" customHeight="1" x14ac:dyDescent="0.25">
      <c r="A187" s="828">
        <v>179</v>
      </c>
      <c r="B187" s="829" t="s">
        <v>2832</v>
      </c>
      <c r="C187" s="828" t="s">
        <v>2833</v>
      </c>
      <c r="D187" s="1152">
        <v>294684.65000000002</v>
      </c>
    </row>
    <row r="188" spans="1:4" s="33" customFormat="1" ht="24" customHeight="1" x14ac:dyDescent="0.25">
      <c r="A188" s="828">
        <v>180</v>
      </c>
      <c r="B188" s="829" t="s">
        <v>2834</v>
      </c>
      <c r="C188" s="828" t="s">
        <v>2835</v>
      </c>
      <c r="D188" s="1152">
        <v>321256.17</v>
      </c>
    </row>
    <row r="189" spans="1:4" s="33" customFormat="1" ht="24" customHeight="1" x14ac:dyDescent="0.25">
      <c r="A189" s="828">
        <v>181</v>
      </c>
      <c r="B189" s="829" t="s">
        <v>2836</v>
      </c>
      <c r="C189" s="828" t="s">
        <v>2837</v>
      </c>
      <c r="D189" s="1152">
        <v>1539</v>
      </c>
    </row>
    <row r="190" spans="1:4" s="33" customFormat="1" ht="24" customHeight="1" x14ac:dyDescent="0.25">
      <c r="A190" s="828">
        <v>182</v>
      </c>
      <c r="B190" s="829" t="s">
        <v>2838</v>
      </c>
      <c r="C190" s="828" t="s">
        <v>2839</v>
      </c>
      <c r="D190" s="1152">
        <v>1632</v>
      </c>
    </row>
    <row r="191" spans="1:4" s="33" customFormat="1" ht="24" customHeight="1" x14ac:dyDescent="0.25">
      <c r="A191" s="828">
        <v>183</v>
      </c>
      <c r="B191" s="829" t="s">
        <v>2840</v>
      </c>
      <c r="C191" s="828" t="s">
        <v>2841</v>
      </c>
      <c r="D191" s="1152">
        <v>1716</v>
      </c>
    </row>
    <row r="192" spans="1:4" s="33" customFormat="1" ht="24" customHeight="1" x14ac:dyDescent="0.25">
      <c r="A192" s="828">
        <v>184</v>
      </c>
      <c r="B192" s="829" t="s">
        <v>2842</v>
      </c>
      <c r="C192" s="828" t="s">
        <v>2843</v>
      </c>
      <c r="D192" s="1152">
        <v>4236</v>
      </c>
    </row>
    <row r="193" spans="1:4" s="33" customFormat="1" ht="24" customHeight="1" x14ac:dyDescent="0.25">
      <c r="A193" s="828">
        <v>185</v>
      </c>
      <c r="B193" s="829" t="s">
        <v>2844</v>
      </c>
      <c r="C193" s="828" t="s">
        <v>2845</v>
      </c>
      <c r="D193" s="1152">
        <v>1326</v>
      </c>
    </row>
    <row r="194" spans="1:4" s="33" customFormat="1" ht="24" customHeight="1" x14ac:dyDescent="0.25">
      <c r="A194" s="828">
        <v>186</v>
      </c>
      <c r="B194" s="829" t="s">
        <v>2846</v>
      </c>
      <c r="C194" s="828" t="s">
        <v>2847</v>
      </c>
      <c r="D194" s="1152">
        <v>7428</v>
      </c>
    </row>
    <row r="195" spans="1:4" s="33" customFormat="1" ht="24" customHeight="1" x14ac:dyDescent="0.25">
      <c r="A195" s="828">
        <v>187</v>
      </c>
      <c r="B195" s="829" t="s">
        <v>2848</v>
      </c>
      <c r="C195" s="828" t="s">
        <v>2849</v>
      </c>
      <c r="D195" s="1152">
        <v>3063</v>
      </c>
    </row>
    <row r="196" spans="1:4" s="33" customFormat="1" ht="24" customHeight="1" x14ac:dyDescent="0.25">
      <c r="A196" s="828">
        <v>188</v>
      </c>
      <c r="B196" s="829" t="s">
        <v>2850</v>
      </c>
      <c r="C196" s="828" t="s">
        <v>2851</v>
      </c>
      <c r="D196" s="1152">
        <v>2007</v>
      </c>
    </row>
    <row r="197" spans="1:4" s="33" customFormat="1" ht="24" customHeight="1" x14ac:dyDescent="0.25">
      <c r="A197" s="828">
        <v>189</v>
      </c>
      <c r="B197" s="829" t="s">
        <v>2852</v>
      </c>
      <c r="C197" s="828" t="s">
        <v>2853</v>
      </c>
      <c r="D197" s="1152">
        <v>4716</v>
      </c>
    </row>
    <row r="198" spans="1:4" s="33" customFormat="1" ht="24" customHeight="1" x14ac:dyDescent="0.25">
      <c r="A198" s="828">
        <v>190</v>
      </c>
      <c r="B198" s="829" t="s">
        <v>2854</v>
      </c>
      <c r="C198" s="828" t="s">
        <v>2855</v>
      </c>
      <c r="D198" s="1152">
        <v>2301</v>
      </c>
    </row>
    <row r="199" spans="1:4" s="33" customFormat="1" ht="24" customHeight="1" x14ac:dyDescent="0.25">
      <c r="A199" s="828">
        <v>191</v>
      </c>
      <c r="B199" s="829" t="s">
        <v>2856</v>
      </c>
      <c r="C199" s="828" t="s">
        <v>2857</v>
      </c>
      <c r="D199" s="1152">
        <v>2961</v>
      </c>
    </row>
    <row r="200" spans="1:4" s="33" customFormat="1" ht="24" customHeight="1" x14ac:dyDescent="0.25">
      <c r="A200" s="828">
        <v>192</v>
      </c>
      <c r="B200" s="829" t="s">
        <v>2858</v>
      </c>
      <c r="C200" s="828" t="s">
        <v>2859</v>
      </c>
      <c r="D200" s="1152">
        <v>4386</v>
      </c>
    </row>
    <row r="201" spans="1:4" s="33" customFormat="1" ht="24" customHeight="1" x14ac:dyDescent="0.25">
      <c r="A201" s="828">
        <v>193</v>
      </c>
      <c r="B201" s="829" t="s">
        <v>2860</v>
      </c>
      <c r="C201" s="828" t="s">
        <v>2861</v>
      </c>
      <c r="D201" s="1152">
        <v>3795</v>
      </c>
    </row>
    <row r="202" spans="1:4" s="33" customFormat="1" ht="24" customHeight="1" x14ac:dyDescent="0.25">
      <c r="A202" s="828">
        <v>194</v>
      </c>
      <c r="B202" s="829" t="s">
        <v>2862</v>
      </c>
      <c r="C202" s="828" t="s">
        <v>2863</v>
      </c>
      <c r="D202" s="1152">
        <v>4029</v>
      </c>
    </row>
    <row r="203" spans="1:4" s="33" customFormat="1" ht="24" customHeight="1" x14ac:dyDescent="0.25">
      <c r="A203" s="828">
        <v>195</v>
      </c>
      <c r="B203" s="829" t="s">
        <v>2864</v>
      </c>
      <c r="C203" s="828" t="s">
        <v>2865</v>
      </c>
      <c r="D203" s="1152">
        <v>4278</v>
      </c>
    </row>
    <row r="204" spans="1:4" s="33" customFormat="1" ht="24" customHeight="1" x14ac:dyDescent="0.25">
      <c r="A204" s="828">
        <v>196</v>
      </c>
      <c r="B204" s="829" t="s">
        <v>2866</v>
      </c>
      <c r="C204" s="828" t="s">
        <v>2867</v>
      </c>
      <c r="D204" s="1152">
        <v>3957</v>
      </c>
    </row>
    <row r="205" spans="1:4" s="33" customFormat="1" ht="24" customHeight="1" x14ac:dyDescent="0.25">
      <c r="A205" s="828">
        <v>197</v>
      </c>
      <c r="B205" s="829" t="s">
        <v>2868</v>
      </c>
      <c r="C205" s="828" t="s">
        <v>2869</v>
      </c>
      <c r="D205" s="1152">
        <v>6117</v>
      </c>
    </row>
    <row r="206" spans="1:4" s="33" customFormat="1" ht="24" customHeight="1" x14ac:dyDescent="0.25">
      <c r="A206" s="828">
        <v>198</v>
      </c>
      <c r="B206" s="829" t="s">
        <v>2870</v>
      </c>
      <c r="C206" s="828" t="s">
        <v>2871</v>
      </c>
      <c r="D206" s="1152">
        <v>22014</v>
      </c>
    </row>
    <row r="207" spans="1:4" s="33" customFormat="1" ht="24" customHeight="1" x14ac:dyDescent="0.25">
      <c r="A207" s="828">
        <v>199</v>
      </c>
      <c r="B207" s="829" t="s">
        <v>2872</v>
      </c>
      <c r="C207" s="828" t="s">
        <v>2873</v>
      </c>
      <c r="D207" s="1152">
        <v>15402</v>
      </c>
    </row>
    <row r="208" spans="1:4" s="33" customFormat="1" ht="24" customHeight="1" x14ac:dyDescent="0.25">
      <c r="A208" s="828">
        <v>200</v>
      </c>
      <c r="B208" s="829" t="s">
        <v>2874</v>
      </c>
      <c r="C208" s="828" t="s">
        <v>2875</v>
      </c>
      <c r="D208" s="1152">
        <v>12168</v>
      </c>
    </row>
    <row r="209" spans="1:4" s="33" customFormat="1" ht="24" customHeight="1" x14ac:dyDescent="0.25">
      <c r="A209" s="828">
        <v>201</v>
      </c>
      <c r="B209" s="829" t="s">
        <v>2876</v>
      </c>
      <c r="C209" s="828" t="s">
        <v>2877</v>
      </c>
      <c r="D209" s="1152">
        <v>6330</v>
      </c>
    </row>
    <row r="210" spans="1:4" s="33" customFormat="1" ht="24" customHeight="1" x14ac:dyDescent="0.25">
      <c r="A210" s="828">
        <v>202</v>
      </c>
      <c r="B210" s="829" t="s">
        <v>2878</v>
      </c>
      <c r="C210" s="828" t="s">
        <v>2879</v>
      </c>
      <c r="D210" s="1152">
        <v>6384</v>
      </c>
    </row>
    <row r="211" spans="1:4" s="33" customFormat="1" ht="24" customHeight="1" x14ac:dyDescent="0.25">
      <c r="A211" s="828">
        <v>203</v>
      </c>
      <c r="B211" s="829" t="s">
        <v>2880</v>
      </c>
      <c r="C211" s="828" t="s">
        <v>2881</v>
      </c>
      <c r="D211" s="1152">
        <v>13263</v>
      </c>
    </row>
    <row r="212" spans="1:4" s="33" customFormat="1" ht="24" customHeight="1" x14ac:dyDescent="0.25">
      <c r="A212" s="828">
        <v>204</v>
      </c>
      <c r="B212" s="829" t="s">
        <v>2882</v>
      </c>
      <c r="C212" s="828" t="s">
        <v>2883</v>
      </c>
      <c r="D212" s="1152">
        <v>14979</v>
      </c>
    </row>
    <row r="213" spans="1:4" s="33" customFormat="1" ht="24" customHeight="1" x14ac:dyDescent="0.25">
      <c r="A213" s="828">
        <v>205</v>
      </c>
      <c r="B213" s="829" t="s">
        <v>2884</v>
      </c>
      <c r="C213" s="828" t="s">
        <v>2885</v>
      </c>
      <c r="D213" s="1152">
        <v>10971</v>
      </c>
    </row>
    <row r="214" spans="1:4" s="33" customFormat="1" ht="24" customHeight="1" x14ac:dyDescent="0.25">
      <c r="A214" s="828">
        <v>206</v>
      </c>
      <c r="B214" s="829" t="s">
        <v>2886</v>
      </c>
      <c r="C214" s="828" t="s">
        <v>2887</v>
      </c>
      <c r="D214" s="1152">
        <v>12687</v>
      </c>
    </row>
    <row r="215" spans="1:4" s="33" customFormat="1" ht="24" customHeight="1" x14ac:dyDescent="0.25">
      <c r="A215" s="828">
        <v>207</v>
      </c>
      <c r="B215" s="829" t="s">
        <v>2888</v>
      </c>
      <c r="C215" s="828" t="s">
        <v>2889</v>
      </c>
      <c r="D215" s="1152">
        <v>13263</v>
      </c>
    </row>
    <row r="216" spans="1:4" s="33" customFormat="1" ht="24" customHeight="1" x14ac:dyDescent="0.25">
      <c r="A216" s="828">
        <v>208</v>
      </c>
      <c r="B216" s="829" t="s">
        <v>2890</v>
      </c>
      <c r="C216" s="828" t="s">
        <v>2891</v>
      </c>
      <c r="D216" s="1152">
        <v>9249</v>
      </c>
    </row>
    <row r="217" spans="1:4" s="33" customFormat="1" ht="24" customHeight="1" x14ac:dyDescent="0.25">
      <c r="A217" s="828">
        <v>209</v>
      </c>
      <c r="B217" s="829" t="s">
        <v>2892</v>
      </c>
      <c r="C217" s="828" t="s">
        <v>2893</v>
      </c>
      <c r="D217" s="1152">
        <v>14982</v>
      </c>
    </row>
    <row r="218" spans="1:4" s="33" customFormat="1" ht="24" customHeight="1" x14ac:dyDescent="0.25">
      <c r="A218" s="828">
        <v>210</v>
      </c>
      <c r="B218" s="829" t="s">
        <v>2894</v>
      </c>
      <c r="C218" s="828" t="s">
        <v>2895</v>
      </c>
      <c r="D218" s="1152">
        <v>5466</v>
      </c>
    </row>
    <row r="219" spans="1:4" s="33" customFormat="1" ht="24" customHeight="1" x14ac:dyDescent="0.25">
      <c r="A219" s="828">
        <v>211</v>
      </c>
      <c r="B219" s="829" t="s">
        <v>2896</v>
      </c>
      <c r="C219" s="828" t="s">
        <v>2897</v>
      </c>
      <c r="D219" s="1152">
        <v>2487</v>
      </c>
    </row>
    <row r="220" spans="1:4" s="33" customFormat="1" ht="24" customHeight="1" x14ac:dyDescent="0.25">
      <c r="A220" s="828">
        <v>212</v>
      </c>
      <c r="B220" s="829" t="s">
        <v>2898</v>
      </c>
      <c r="C220" s="828" t="s">
        <v>2899</v>
      </c>
      <c r="D220" s="1152">
        <v>9249</v>
      </c>
    </row>
    <row r="221" spans="1:4" s="33" customFormat="1" ht="24" customHeight="1" x14ac:dyDescent="0.25">
      <c r="A221" s="828">
        <v>213</v>
      </c>
      <c r="B221" s="829" t="s">
        <v>2900</v>
      </c>
      <c r="C221" s="828" t="s">
        <v>2901</v>
      </c>
      <c r="D221" s="1152">
        <v>24150</v>
      </c>
    </row>
    <row r="222" spans="1:4" s="33" customFormat="1" ht="24" customHeight="1" x14ac:dyDescent="0.25">
      <c r="A222" s="828">
        <v>214</v>
      </c>
      <c r="B222" s="829" t="s">
        <v>2902</v>
      </c>
      <c r="C222" s="828" t="s">
        <v>2903</v>
      </c>
      <c r="D222" s="1152">
        <v>12687</v>
      </c>
    </row>
    <row r="223" spans="1:4" s="33" customFormat="1" ht="24" customHeight="1" x14ac:dyDescent="0.25">
      <c r="A223" s="828">
        <v>215</v>
      </c>
      <c r="B223" s="829" t="s">
        <v>2904</v>
      </c>
      <c r="C223" s="828" t="s">
        <v>2905</v>
      </c>
      <c r="D223" s="1152">
        <v>1434</v>
      </c>
    </row>
    <row r="224" spans="1:4" s="33" customFormat="1" ht="24" customHeight="1" x14ac:dyDescent="0.25">
      <c r="A224" s="828">
        <v>216</v>
      </c>
      <c r="B224" s="829" t="s">
        <v>2906</v>
      </c>
      <c r="C224" s="828" t="s">
        <v>2907</v>
      </c>
      <c r="D224" s="1152">
        <v>12630</v>
      </c>
    </row>
    <row r="225" spans="1:4" s="33" customFormat="1" ht="24" customHeight="1" x14ac:dyDescent="0.25">
      <c r="A225" s="828">
        <v>217</v>
      </c>
      <c r="B225" s="829" t="s">
        <v>2908</v>
      </c>
      <c r="C225" s="828" t="s">
        <v>2909</v>
      </c>
      <c r="D225" s="1152">
        <v>11373</v>
      </c>
    </row>
    <row r="226" spans="1:4" s="33" customFormat="1" ht="24" customHeight="1" x14ac:dyDescent="0.25">
      <c r="A226" s="828">
        <v>218</v>
      </c>
      <c r="B226" s="829" t="s">
        <v>2910</v>
      </c>
      <c r="C226" s="828" t="s">
        <v>2911</v>
      </c>
      <c r="D226" s="1152">
        <v>12687</v>
      </c>
    </row>
    <row r="227" spans="1:4" s="33" customFormat="1" ht="24" customHeight="1" x14ac:dyDescent="0.25">
      <c r="A227" s="828">
        <v>219</v>
      </c>
      <c r="B227" s="829" t="s">
        <v>2912</v>
      </c>
      <c r="C227" s="828" t="s">
        <v>2913</v>
      </c>
      <c r="D227" s="1152">
        <v>1881</v>
      </c>
    </row>
    <row r="228" spans="1:4" s="33" customFormat="1" ht="24" customHeight="1" x14ac:dyDescent="0.25">
      <c r="A228" s="828">
        <v>220</v>
      </c>
      <c r="B228" s="829" t="s">
        <v>2914</v>
      </c>
      <c r="C228" s="828" t="s">
        <v>2915</v>
      </c>
      <c r="D228" s="1152">
        <v>16299</v>
      </c>
    </row>
    <row r="229" spans="1:4" s="33" customFormat="1" ht="24" customHeight="1" x14ac:dyDescent="0.25">
      <c r="A229" s="828">
        <v>221</v>
      </c>
      <c r="B229" s="829" t="s">
        <v>2916</v>
      </c>
      <c r="C229" s="828" t="s">
        <v>2917</v>
      </c>
      <c r="D229" s="1152">
        <v>2283</v>
      </c>
    </row>
    <row r="230" spans="1:4" s="33" customFormat="1" ht="24" customHeight="1" x14ac:dyDescent="0.25">
      <c r="A230" s="828">
        <v>222</v>
      </c>
      <c r="B230" s="829" t="s">
        <v>2918</v>
      </c>
      <c r="C230" s="828" t="s">
        <v>2919</v>
      </c>
      <c r="D230" s="1152">
        <v>2334</v>
      </c>
    </row>
    <row r="231" spans="1:4" s="33" customFormat="1" ht="24" customHeight="1" x14ac:dyDescent="0.25">
      <c r="A231" s="828">
        <v>223</v>
      </c>
      <c r="B231" s="829" t="s">
        <v>2920</v>
      </c>
      <c r="C231" s="828" t="s">
        <v>2921</v>
      </c>
      <c r="D231" s="1152">
        <v>3021</v>
      </c>
    </row>
    <row r="232" spans="1:4" s="33" customFormat="1" ht="24" customHeight="1" x14ac:dyDescent="0.25">
      <c r="A232" s="828">
        <v>224</v>
      </c>
      <c r="B232" s="829" t="s">
        <v>2922</v>
      </c>
      <c r="C232" s="828" t="s">
        <v>2923</v>
      </c>
      <c r="D232" s="1152">
        <v>2280</v>
      </c>
    </row>
    <row r="233" spans="1:4" s="33" customFormat="1" ht="24" customHeight="1" x14ac:dyDescent="0.25">
      <c r="A233" s="828">
        <v>225</v>
      </c>
      <c r="B233" s="829" t="s">
        <v>2924</v>
      </c>
      <c r="C233" s="828" t="s">
        <v>2925</v>
      </c>
      <c r="D233" s="1152">
        <v>2283</v>
      </c>
    </row>
    <row r="234" spans="1:4" s="33" customFormat="1" ht="24" customHeight="1" x14ac:dyDescent="0.25">
      <c r="A234" s="828">
        <v>226</v>
      </c>
      <c r="B234" s="829" t="s">
        <v>2926</v>
      </c>
      <c r="C234" s="828" t="s">
        <v>2927</v>
      </c>
      <c r="D234" s="1152">
        <v>2703</v>
      </c>
    </row>
    <row r="235" spans="1:4" s="33" customFormat="1" ht="24" customHeight="1" x14ac:dyDescent="0.25">
      <c r="A235" s="828">
        <v>227</v>
      </c>
      <c r="B235" s="829" t="s">
        <v>2928</v>
      </c>
      <c r="C235" s="828" t="s">
        <v>2929</v>
      </c>
      <c r="D235" s="1152">
        <v>2298</v>
      </c>
    </row>
    <row r="236" spans="1:4" s="33" customFormat="1" ht="24" customHeight="1" x14ac:dyDescent="0.25">
      <c r="A236" s="828">
        <v>228</v>
      </c>
      <c r="B236" s="829" t="s">
        <v>2930</v>
      </c>
      <c r="C236" s="828" t="s">
        <v>2931</v>
      </c>
      <c r="D236" s="1152">
        <v>1824</v>
      </c>
    </row>
    <row r="237" spans="1:4" s="33" customFormat="1" ht="24" customHeight="1" x14ac:dyDescent="0.25">
      <c r="A237" s="828">
        <v>229</v>
      </c>
      <c r="B237" s="829" t="s">
        <v>2932</v>
      </c>
      <c r="C237" s="828" t="s">
        <v>2933</v>
      </c>
      <c r="D237" s="1152">
        <v>1464</v>
      </c>
    </row>
    <row r="238" spans="1:4" s="33" customFormat="1" ht="24" customHeight="1" x14ac:dyDescent="0.25">
      <c r="A238" s="828">
        <v>230</v>
      </c>
      <c r="B238" s="829" t="s">
        <v>2934</v>
      </c>
      <c r="C238" s="828" t="s">
        <v>2935</v>
      </c>
      <c r="D238" s="1152">
        <v>2511</v>
      </c>
    </row>
    <row r="239" spans="1:4" s="33" customFormat="1" ht="24" customHeight="1" x14ac:dyDescent="0.25">
      <c r="A239" s="828">
        <v>231</v>
      </c>
      <c r="B239" s="829" t="s">
        <v>2936</v>
      </c>
      <c r="C239" s="828" t="s">
        <v>2937</v>
      </c>
      <c r="D239" s="1152">
        <v>2373</v>
      </c>
    </row>
    <row r="240" spans="1:4" s="33" customFormat="1" ht="24" customHeight="1" x14ac:dyDescent="0.25">
      <c r="A240" s="828">
        <v>232</v>
      </c>
      <c r="B240" s="829" t="s">
        <v>2938</v>
      </c>
      <c r="C240" s="828" t="s">
        <v>2939</v>
      </c>
      <c r="D240" s="1152">
        <v>1911</v>
      </c>
    </row>
    <row r="241" spans="1:4" s="33" customFormat="1" ht="24" customHeight="1" x14ac:dyDescent="0.25">
      <c r="A241" s="828">
        <v>233</v>
      </c>
      <c r="B241" s="829" t="s">
        <v>2940</v>
      </c>
      <c r="C241" s="828" t="s">
        <v>2941</v>
      </c>
      <c r="D241" s="1152">
        <v>1377</v>
      </c>
    </row>
    <row r="242" spans="1:4" s="33" customFormat="1" ht="24" customHeight="1" x14ac:dyDescent="0.25">
      <c r="A242" s="828">
        <v>234</v>
      </c>
      <c r="B242" s="829" t="s">
        <v>2942</v>
      </c>
      <c r="C242" s="828" t="s">
        <v>2943</v>
      </c>
      <c r="D242" s="1152">
        <v>2124</v>
      </c>
    </row>
    <row r="243" spans="1:4" s="33" customFormat="1" ht="24" customHeight="1" x14ac:dyDescent="0.25">
      <c r="A243" s="828">
        <v>235</v>
      </c>
      <c r="B243" s="829" t="s">
        <v>2944</v>
      </c>
      <c r="C243" s="828" t="s">
        <v>2945</v>
      </c>
      <c r="D243" s="1152">
        <v>1296</v>
      </c>
    </row>
    <row r="244" spans="1:4" s="33" customFormat="1" ht="24" customHeight="1" x14ac:dyDescent="0.25">
      <c r="A244" s="828">
        <v>236</v>
      </c>
      <c r="B244" s="829" t="s">
        <v>2946</v>
      </c>
      <c r="C244" s="828" t="s">
        <v>2947</v>
      </c>
      <c r="D244" s="1152">
        <v>1911</v>
      </c>
    </row>
    <row r="245" spans="1:4" s="33" customFormat="1" ht="24" customHeight="1" x14ac:dyDescent="0.25">
      <c r="A245" s="828">
        <v>237</v>
      </c>
      <c r="B245" s="829" t="s">
        <v>2948</v>
      </c>
      <c r="C245" s="828" t="s">
        <v>2949</v>
      </c>
      <c r="D245" s="1152">
        <v>1995</v>
      </c>
    </row>
    <row r="246" spans="1:4" s="33" customFormat="1" ht="24" customHeight="1" x14ac:dyDescent="0.25">
      <c r="A246" s="828">
        <v>238</v>
      </c>
      <c r="B246" s="829" t="s">
        <v>2950</v>
      </c>
      <c r="C246" s="828" t="s">
        <v>2951</v>
      </c>
      <c r="D246" s="1152">
        <v>1374</v>
      </c>
    </row>
    <row r="247" spans="1:4" s="33" customFormat="1" ht="24" customHeight="1" x14ac:dyDescent="0.25">
      <c r="A247" s="828">
        <v>239</v>
      </c>
      <c r="B247" s="829" t="s">
        <v>2952</v>
      </c>
      <c r="C247" s="828" t="s">
        <v>2953</v>
      </c>
      <c r="D247" s="1152">
        <v>1629</v>
      </c>
    </row>
    <row r="248" spans="1:4" s="33" customFormat="1" ht="24" customHeight="1" x14ac:dyDescent="0.25">
      <c r="A248" s="828">
        <v>240</v>
      </c>
      <c r="B248" s="829" t="s">
        <v>2954</v>
      </c>
      <c r="C248" s="828" t="s">
        <v>2955</v>
      </c>
      <c r="D248" s="1152">
        <v>1626</v>
      </c>
    </row>
    <row r="249" spans="1:4" s="33" customFormat="1" ht="24" customHeight="1" x14ac:dyDescent="0.25">
      <c r="A249" s="828">
        <v>241</v>
      </c>
      <c r="B249" s="829" t="s">
        <v>2956</v>
      </c>
      <c r="C249" s="828" t="s">
        <v>2957</v>
      </c>
      <c r="D249" s="1152">
        <v>1710</v>
      </c>
    </row>
    <row r="250" spans="1:4" s="33" customFormat="1" ht="24" customHeight="1" x14ac:dyDescent="0.25">
      <c r="A250" s="828">
        <v>242</v>
      </c>
      <c r="B250" s="829" t="s">
        <v>2958</v>
      </c>
      <c r="C250" s="828" t="s">
        <v>2959</v>
      </c>
      <c r="D250" s="1152">
        <v>1959</v>
      </c>
    </row>
    <row r="251" spans="1:4" s="33" customFormat="1" ht="24" customHeight="1" x14ac:dyDescent="0.25">
      <c r="A251" s="828">
        <v>243</v>
      </c>
      <c r="B251" s="829" t="s">
        <v>2960</v>
      </c>
      <c r="C251" s="828" t="s">
        <v>2961</v>
      </c>
      <c r="D251" s="1152">
        <v>1488</v>
      </c>
    </row>
    <row r="252" spans="1:4" s="33" customFormat="1" ht="24" customHeight="1" x14ac:dyDescent="0.25">
      <c r="A252" s="828">
        <v>244</v>
      </c>
      <c r="B252" s="829" t="s">
        <v>2962</v>
      </c>
      <c r="C252" s="828" t="s">
        <v>2963</v>
      </c>
      <c r="D252" s="1152">
        <v>1455</v>
      </c>
    </row>
    <row r="253" spans="1:4" s="33" customFormat="1" ht="24" customHeight="1" x14ac:dyDescent="0.25">
      <c r="A253" s="828">
        <v>245</v>
      </c>
      <c r="B253" s="829" t="s">
        <v>2964</v>
      </c>
      <c r="C253" s="828" t="s">
        <v>2965</v>
      </c>
      <c r="D253" s="1152">
        <v>1458</v>
      </c>
    </row>
    <row r="254" spans="1:4" s="33" customFormat="1" ht="24" customHeight="1" x14ac:dyDescent="0.25">
      <c r="A254" s="828">
        <v>246</v>
      </c>
      <c r="B254" s="829" t="s">
        <v>2966</v>
      </c>
      <c r="C254" s="828" t="s">
        <v>2967</v>
      </c>
      <c r="D254" s="1152">
        <v>1743</v>
      </c>
    </row>
    <row r="255" spans="1:4" s="33" customFormat="1" ht="24" customHeight="1" x14ac:dyDescent="0.25">
      <c r="A255" s="828">
        <v>247</v>
      </c>
      <c r="B255" s="829" t="s">
        <v>2968</v>
      </c>
      <c r="C255" s="828" t="s">
        <v>2969</v>
      </c>
      <c r="D255" s="1152">
        <v>1827</v>
      </c>
    </row>
    <row r="256" spans="1:4" s="33" customFormat="1" ht="24" customHeight="1" x14ac:dyDescent="0.25">
      <c r="A256" s="828">
        <v>248</v>
      </c>
      <c r="B256" s="829" t="s">
        <v>2970</v>
      </c>
      <c r="C256" s="828" t="s">
        <v>2971</v>
      </c>
      <c r="D256" s="1152">
        <v>2214</v>
      </c>
    </row>
    <row r="257" spans="1:4" s="33" customFormat="1" ht="24" customHeight="1" x14ac:dyDescent="0.25">
      <c r="A257" s="828">
        <v>249</v>
      </c>
      <c r="B257" s="829" t="s">
        <v>2972</v>
      </c>
      <c r="C257" s="828" t="s">
        <v>2973</v>
      </c>
      <c r="D257" s="1152">
        <v>2919</v>
      </c>
    </row>
    <row r="258" spans="1:4" s="33" customFormat="1" ht="24" customHeight="1" x14ac:dyDescent="0.25">
      <c r="A258" s="828">
        <v>250</v>
      </c>
      <c r="B258" s="829" t="s">
        <v>2974</v>
      </c>
      <c r="C258" s="828" t="s">
        <v>2975</v>
      </c>
      <c r="D258" s="1152">
        <v>1872</v>
      </c>
    </row>
    <row r="259" spans="1:4" s="33" customFormat="1" ht="24" customHeight="1" x14ac:dyDescent="0.25">
      <c r="A259" s="828">
        <v>251</v>
      </c>
      <c r="B259" s="829" t="s">
        <v>2976</v>
      </c>
      <c r="C259" s="828" t="s">
        <v>2977</v>
      </c>
      <c r="D259" s="1152">
        <v>1359</v>
      </c>
    </row>
    <row r="260" spans="1:4" s="33" customFormat="1" ht="24" customHeight="1" x14ac:dyDescent="0.25">
      <c r="A260" s="828">
        <v>252</v>
      </c>
      <c r="B260" s="829" t="s">
        <v>2978</v>
      </c>
      <c r="C260" s="828" t="s">
        <v>2979</v>
      </c>
      <c r="D260" s="1152">
        <v>1608</v>
      </c>
    </row>
    <row r="261" spans="1:4" s="33" customFormat="1" ht="24" customHeight="1" x14ac:dyDescent="0.25">
      <c r="A261" s="828">
        <v>253</v>
      </c>
      <c r="B261" s="829" t="s">
        <v>2980</v>
      </c>
      <c r="C261" s="828" t="s">
        <v>2981</v>
      </c>
      <c r="D261" s="1152">
        <v>2514</v>
      </c>
    </row>
    <row r="262" spans="1:4" s="33" customFormat="1" ht="24" customHeight="1" x14ac:dyDescent="0.25">
      <c r="A262" s="828">
        <v>254</v>
      </c>
      <c r="B262" s="829" t="s">
        <v>2982</v>
      </c>
      <c r="C262" s="828" t="s">
        <v>2983</v>
      </c>
      <c r="D262" s="1152">
        <v>2112</v>
      </c>
    </row>
    <row r="263" spans="1:4" s="33" customFormat="1" ht="24" customHeight="1" x14ac:dyDescent="0.25">
      <c r="A263" s="828">
        <v>255</v>
      </c>
      <c r="B263" s="829" t="s">
        <v>2984</v>
      </c>
      <c r="C263" s="828" t="s">
        <v>2985</v>
      </c>
      <c r="D263" s="1152">
        <v>1914</v>
      </c>
    </row>
    <row r="264" spans="1:4" s="33" customFormat="1" ht="24" customHeight="1" x14ac:dyDescent="0.25">
      <c r="A264" s="828">
        <v>256</v>
      </c>
      <c r="B264" s="829" t="s">
        <v>2986</v>
      </c>
      <c r="C264" s="828" t="s">
        <v>2987</v>
      </c>
      <c r="D264" s="1152">
        <v>1911</v>
      </c>
    </row>
    <row r="265" spans="1:4" s="33" customFormat="1" ht="24" customHeight="1" x14ac:dyDescent="0.25">
      <c r="A265" s="828">
        <v>257</v>
      </c>
      <c r="B265" s="829" t="s">
        <v>2988</v>
      </c>
      <c r="C265" s="828" t="s">
        <v>2989</v>
      </c>
      <c r="D265" s="1152">
        <v>1914</v>
      </c>
    </row>
    <row r="266" spans="1:4" s="33" customFormat="1" ht="24" customHeight="1" x14ac:dyDescent="0.25">
      <c r="A266" s="828">
        <v>258</v>
      </c>
      <c r="B266" s="829" t="s">
        <v>2990</v>
      </c>
      <c r="C266" s="828" t="s">
        <v>2991</v>
      </c>
      <c r="D266" s="1152">
        <v>2814</v>
      </c>
    </row>
    <row r="267" spans="1:4" s="33" customFormat="1" ht="24" customHeight="1" x14ac:dyDescent="0.25">
      <c r="A267" s="828">
        <v>259</v>
      </c>
      <c r="B267" s="829" t="s">
        <v>2992</v>
      </c>
      <c r="C267" s="828" t="s">
        <v>2993</v>
      </c>
      <c r="D267" s="1152">
        <v>2700</v>
      </c>
    </row>
    <row r="268" spans="1:4" s="33" customFormat="1" ht="24" customHeight="1" x14ac:dyDescent="0.25">
      <c r="A268" s="828">
        <v>260</v>
      </c>
      <c r="B268" s="829" t="s">
        <v>2994</v>
      </c>
      <c r="C268" s="828" t="s">
        <v>2995</v>
      </c>
      <c r="D268" s="1152">
        <v>1911</v>
      </c>
    </row>
    <row r="269" spans="1:4" s="33" customFormat="1" ht="24" customHeight="1" x14ac:dyDescent="0.25">
      <c r="A269" s="828">
        <v>261</v>
      </c>
      <c r="B269" s="829" t="s">
        <v>2996</v>
      </c>
      <c r="C269" s="828" t="s">
        <v>2997</v>
      </c>
      <c r="D269" s="1152">
        <v>1794</v>
      </c>
    </row>
    <row r="270" spans="1:4" s="33" customFormat="1" ht="24" customHeight="1" x14ac:dyDescent="0.25">
      <c r="A270" s="828">
        <v>262</v>
      </c>
      <c r="B270" s="829" t="s">
        <v>2998</v>
      </c>
      <c r="C270" s="828" t="s">
        <v>2999</v>
      </c>
      <c r="D270" s="1152">
        <v>2814</v>
      </c>
    </row>
    <row r="271" spans="1:4" s="33" customFormat="1" ht="24" customHeight="1" x14ac:dyDescent="0.25">
      <c r="A271" s="828">
        <v>263</v>
      </c>
      <c r="B271" s="829" t="s">
        <v>3000</v>
      </c>
      <c r="C271" s="828" t="s">
        <v>3001</v>
      </c>
      <c r="D271" s="1152">
        <v>1914</v>
      </c>
    </row>
    <row r="272" spans="1:4" s="33" customFormat="1" ht="24" customHeight="1" x14ac:dyDescent="0.25">
      <c r="A272" s="828">
        <v>264</v>
      </c>
      <c r="B272" s="829" t="s">
        <v>3002</v>
      </c>
      <c r="C272" s="828" t="s">
        <v>3003</v>
      </c>
      <c r="D272" s="1152">
        <v>1911</v>
      </c>
    </row>
    <row r="273" spans="1:4" s="33" customFormat="1" ht="24" customHeight="1" x14ac:dyDescent="0.25">
      <c r="A273" s="828">
        <v>265</v>
      </c>
      <c r="B273" s="829" t="s">
        <v>3004</v>
      </c>
      <c r="C273" s="828" t="s">
        <v>3005</v>
      </c>
      <c r="D273" s="1152">
        <v>2514</v>
      </c>
    </row>
    <row r="274" spans="1:4" s="33" customFormat="1" ht="24" customHeight="1" x14ac:dyDescent="0.25">
      <c r="A274" s="828">
        <v>266</v>
      </c>
      <c r="B274" s="829" t="s">
        <v>3006</v>
      </c>
      <c r="C274" s="828" t="s">
        <v>3007</v>
      </c>
      <c r="D274" s="1152">
        <v>1911</v>
      </c>
    </row>
    <row r="275" spans="1:4" s="33" customFormat="1" ht="24" customHeight="1" x14ac:dyDescent="0.25">
      <c r="A275" s="828">
        <v>267</v>
      </c>
      <c r="B275" s="829" t="s">
        <v>3008</v>
      </c>
      <c r="C275" s="828" t="s">
        <v>3009</v>
      </c>
      <c r="D275" s="1152">
        <v>2133</v>
      </c>
    </row>
    <row r="276" spans="1:4" s="33" customFormat="1" ht="24" customHeight="1" x14ac:dyDescent="0.25">
      <c r="A276" s="828">
        <v>268</v>
      </c>
      <c r="B276" s="829" t="s">
        <v>3010</v>
      </c>
      <c r="C276" s="828" t="s">
        <v>3011</v>
      </c>
      <c r="D276" s="1152">
        <v>2289</v>
      </c>
    </row>
    <row r="277" spans="1:4" s="33" customFormat="1" ht="24" customHeight="1" x14ac:dyDescent="0.25">
      <c r="A277" s="828">
        <v>269</v>
      </c>
      <c r="B277" s="829" t="s">
        <v>3012</v>
      </c>
      <c r="C277" s="828" t="s">
        <v>3013</v>
      </c>
      <c r="D277" s="1152">
        <v>1914</v>
      </c>
    </row>
    <row r="278" spans="1:4" s="33" customFormat="1" ht="24" customHeight="1" x14ac:dyDescent="0.25">
      <c r="A278" s="828">
        <v>270</v>
      </c>
      <c r="B278" s="829" t="s">
        <v>3014</v>
      </c>
      <c r="C278" s="828" t="s">
        <v>3015</v>
      </c>
      <c r="D278" s="1152">
        <v>2481</v>
      </c>
    </row>
    <row r="279" spans="1:4" s="33" customFormat="1" ht="24" customHeight="1" x14ac:dyDescent="0.25">
      <c r="A279" s="828">
        <v>271</v>
      </c>
      <c r="B279" s="829" t="s">
        <v>3016</v>
      </c>
      <c r="C279" s="828" t="s">
        <v>3017</v>
      </c>
      <c r="D279" s="1152">
        <v>2034</v>
      </c>
    </row>
    <row r="280" spans="1:4" s="33" customFormat="1" ht="24" customHeight="1" x14ac:dyDescent="0.25">
      <c r="A280" s="828">
        <v>272</v>
      </c>
      <c r="B280" s="829" t="s">
        <v>3018</v>
      </c>
      <c r="C280" s="828" t="s">
        <v>3019</v>
      </c>
      <c r="D280" s="1152">
        <v>2814</v>
      </c>
    </row>
    <row r="281" spans="1:4" s="33" customFormat="1" ht="24" customHeight="1" x14ac:dyDescent="0.25">
      <c r="A281" s="828">
        <v>273</v>
      </c>
      <c r="B281" s="829" t="s">
        <v>3020</v>
      </c>
      <c r="C281" s="828" t="s">
        <v>3021</v>
      </c>
      <c r="D281" s="1152">
        <v>2514</v>
      </c>
    </row>
    <row r="282" spans="1:4" s="33" customFormat="1" ht="24" customHeight="1" x14ac:dyDescent="0.25">
      <c r="A282" s="828">
        <v>274</v>
      </c>
      <c r="B282" s="829" t="s">
        <v>3022</v>
      </c>
      <c r="C282" s="828" t="s">
        <v>3023</v>
      </c>
      <c r="D282" s="1152">
        <v>2409</v>
      </c>
    </row>
    <row r="283" spans="1:4" s="33" customFormat="1" ht="24" customHeight="1" x14ac:dyDescent="0.25">
      <c r="A283" s="828">
        <v>275</v>
      </c>
      <c r="B283" s="829" t="s">
        <v>3024</v>
      </c>
      <c r="C283" s="828" t="s">
        <v>3025</v>
      </c>
      <c r="D283" s="1152">
        <v>2043</v>
      </c>
    </row>
    <row r="284" spans="1:4" s="33" customFormat="1" ht="24" customHeight="1" x14ac:dyDescent="0.25">
      <c r="A284" s="828">
        <v>276</v>
      </c>
      <c r="B284" s="829" t="s">
        <v>3026</v>
      </c>
      <c r="C284" s="828" t="s">
        <v>3027</v>
      </c>
      <c r="D284" s="1152">
        <v>2739</v>
      </c>
    </row>
    <row r="285" spans="1:4" s="33" customFormat="1" ht="24" customHeight="1" x14ac:dyDescent="0.25">
      <c r="A285" s="828">
        <v>277</v>
      </c>
      <c r="B285" s="829" t="s">
        <v>3028</v>
      </c>
      <c r="C285" s="828" t="s">
        <v>3029</v>
      </c>
      <c r="D285" s="1152">
        <v>1914</v>
      </c>
    </row>
    <row r="286" spans="1:4" s="33" customFormat="1" ht="24" customHeight="1" x14ac:dyDescent="0.25">
      <c r="A286" s="828">
        <v>278</v>
      </c>
      <c r="B286" s="829" t="s">
        <v>3030</v>
      </c>
      <c r="C286" s="828" t="s">
        <v>3031</v>
      </c>
      <c r="D286" s="1152">
        <v>2124</v>
      </c>
    </row>
    <row r="287" spans="1:4" s="33" customFormat="1" ht="24" customHeight="1" x14ac:dyDescent="0.25">
      <c r="A287" s="828">
        <v>279</v>
      </c>
      <c r="B287" s="829" t="s">
        <v>3032</v>
      </c>
      <c r="C287" s="828" t="s">
        <v>3033</v>
      </c>
      <c r="D287" s="1152">
        <v>2367</v>
      </c>
    </row>
    <row r="288" spans="1:4" s="33" customFormat="1" ht="24" customHeight="1" x14ac:dyDescent="0.25">
      <c r="A288" s="828">
        <v>280</v>
      </c>
      <c r="B288" s="829" t="s">
        <v>3034</v>
      </c>
      <c r="C288" s="828" t="s">
        <v>3035</v>
      </c>
      <c r="D288" s="1152">
        <v>2214</v>
      </c>
    </row>
    <row r="289" spans="1:4" s="33" customFormat="1" ht="24" customHeight="1" x14ac:dyDescent="0.25">
      <c r="A289" s="828">
        <v>281</v>
      </c>
      <c r="B289" s="829" t="s">
        <v>3036</v>
      </c>
      <c r="C289" s="828" t="s">
        <v>3037</v>
      </c>
      <c r="D289" s="1152">
        <v>2925</v>
      </c>
    </row>
    <row r="290" spans="1:4" s="33" customFormat="1" ht="24" customHeight="1" x14ac:dyDescent="0.25">
      <c r="A290" s="828">
        <v>282</v>
      </c>
      <c r="B290" s="829" t="s">
        <v>3038</v>
      </c>
      <c r="C290" s="828" t="s">
        <v>3039</v>
      </c>
      <c r="D290" s="1152">
        <v>1911</v>
      </c>
    </row>
    <row r="291" spans="1:4" s="33" customFormat="1" ht="24" customHeight="1" x14ac:dyDescent="0.25">
      <c r="A291" s="828">
        <v>283</v>
      </c>
      <c r="B291" s="829" t="s">
        <v>3040</v>
      </c>
      <c r="C291" s="828" t="s">
        <v>3041</v>
      </c>
      <c r="D291" s="1152">
        <v>1377</v>
      </c>
    </row>
    <row r="292" spans="1:4" s="33" customFormat="1" ht="24" customHeight="1" x14ac:dyDescent="0.25">
      <c r="A292" s="828">
        <v>284</v>
      </c>
      <c r="B292" s="829" t="s">
        <v>3042</v>
      </c>
      <c r="C292" s="828" t="s">
        <v>3041</v>
      </c>
      <c r="D292" s="1152">
        <v>1209</v>
      </c>
    </row>
    <row r="293" spans="1:4" s="33" customFormat="1" ht="24" customHeight="1" x14ac:dyDescent="0.25">
      <c r="A293" s="828">
        <v>285</v>
      </c>
      <c r="B293" s="829" t="s">
        <v>3043</v>
      </c>
      <c r="C293" s="828" t="s">
        <v>3044</v>
      </c>
      <c r="D293" s="1152">
        <v>2817</v>
      </c>
    </row>
    <row r="294" spans="1:4" s="33" customFormat="1" ht="24" customHeight="1" x14ac:dyDescent="0.25">
      <c r="A294" s="828">
        <v>286</v>
      </c>
      <c r="B294" s="829" t="s">
        <v>3045</v>
      </c>
      <c r="C294" s="828" t="s">
        <v>3046</v>
      </c>
      <c r="D294" s="1152">
        <v>1914</v>
      </c>
    </row>
    <row r="295" spans="1:4" s="33" customFormat="1" ht="24" customHeight="1" x14ac:dyDescent="0.25">
      <c r="A295" s="828">
        <v>287</v>
      </c>
      <c r="B295" s="829" t="s">
        <v>3047</v>
      </c>
      <c r="C295" s="828" t="s">
        <v>3048</v>
      </c>
      <c r="D295" s="1152">
        <v>1914</v>
      </c>
    </row>
    <row r="296" spans="1:4" s="33" customFormat="1" ht="24" customHeight="1" x14ac:dyDescent="0.25">
      <c r="A296" s="828">
        <v>288</v>
      </c>
      <c r="B296" s="829" t="s">
        <v>3049</v>
      </c>
      <c r="C296" s="828" t="s">
        <v>3050</v>
      </c>
      <c r="D296" s="1152">
        <v>2364</v>
      </c>
    </row>
    <row r="297" spans="1:4" s="33" customFormat="1" ht="24" customHeight="1" x14ac:dyDescent="0.25">
      <c r="A297" s="828">
        <v>289</v>
      </c>
      <c r="B297" s="829" t="s">
        <v>3051</v>
      </c>
      <c r="C297" s="828" t="s">
        <v>3052</v>
      </c>
      <c r="D297" s="1152">
        <v>1887</v>
      </c>
    </row>
    <row r="298" spans="1:4" s="33" customFormat="1" ht="24" customHeight="1" x14ac:dyDescent="0.25">
      <c r="A298" s="828">
        <v>290</v>
      </c>
      <c r="B298" s="829" t="s">
        <v>3053</v>
      </c>
      <c r="C298" s="828" t="s">
        <v>3054</v>
      </c>
      <c r="D298" s="1152">
        <v>1911</v>
      </c>
    </row>
    <row r="299" spans="1:4" s="33" customFormat="1" ht="24" customHeight="1" x14ac:dyDescent="0.25">
      <c r="A299" s="828">
        <v>291</v>
      </c>
      <c r="B299" s="829" t="s">
        <v>3055</v>
      </c>
      <c r="C299" s="828" t="s">
        <v>3056</v>
      </c>
      <c r="D299" s="1152">
        <v>2514</v>
      </c>
    </row>
    <row r="300" spans="1:4" s="33" customFormat="1" ht="24" customHeight="1" x14ac:dyDescent="0.25">
      <c r="A300" s="828">
        <v>292</v>
      </c>
      <c r="B300" s="829" t="s">
        <v>3057</v>
      </c>
      <c r="C300" s="828" t="s">
        <v>3058</v>
      </c>
      <c r="D300" s="1152">
        <v>2925</v>
      </c>
    </row>
    <row r="301" spans="1:4" s="33" customFormat="1" ht="24" customHeight="1" x14ac:dyDescent="0.25">
      <c r="A301" s="828">
        <v>293</v>
      </c>
      <c r="B301" s="829" t="s">
        <v>3059</v>
      </c>
      <c r="C301" s="828" t="s">
        <v>3060</v>
      </c>
      <c r="D301" s="1152">
        <v>2043</v>
      </c>
    </row>
    <row r="302" spans="1:4" s="33" customFormat="1" ht="24" customHeight="1" x14ac:dyDescent="0.25">
      <c r="A302" s="828">
        <v>294</v>
      </c>
      <c r="B302" s="829" t="s">
        <v>3061</v>
      </c>
      <c r="C302" s="828" t="s">
        <v>3062</v>
      </c>
      <c r="D302" s="1152">
        <v>2214</v>
      </c>
    </row>
    <row r="303" spans="1:4" s="33" customFormat="1" ht="24" customHeight="1" x14ac:dyDescent="0.25">
      <c r="A303" s="828">
        <v>295</v>
      </c>
      <c r="B303" s="829" t="s">
        <v>3063</v>
      </c>
      <c r="C303" s="828" t="s">
        <v>3064</v>
      </c>
      <c r="D303" s="1152">
        <v>2367</v>
      </c>
    </row>
    <row r="304" spans="1:4" s="33" customFormat="1" ht="24" customHeight="1" x14ac:dyDescent="0.25">
      <c r="A304" s="828">
        <v>296</v>
      </c>
      <c r="B304" s="829" t="s">
        <v>3065</v>
      </c>
      <c r="C304" s="828" t="s">
        <v>3066</v>
      </c>
      <c r="D304" s="1152">
        <v>2511</v>
      </c>
    </row>
    <row r="305" spans="1:4" s="33" customFormat="1" ht="24" customHeight="1" x14ac:dyDescent="0.25">
      <c r="A305" s="828">
        <v>297</v>
      </c>
      <c r="B305" s="829" t="s">
        <v>3067</v>
      </c>
      <c r="C305" s="828" t="s">
        <v>3068</v>
      </c>
      <c r="D305" s="1152">
        <v>2217</v>
      </c>
    </row>
    <row r="306" spans="1:4" s="33" customFormat="1" ht="24" customHeight="1" x14ac:dyDescent="0.25">
      <c r="A306" s="828">
        <v>298</v>
      </c>
      <c r="B306" s="829" t="s">
        <v>3069</v>
      </c>
      <c r="C306" s="828" t="s">
        <v>3070</v>
      </c>
      <c r="D306" s="1152">
        <v>2214</v>
      </c>
    </row>
    <row r="307" spans="1:4" s="33" customFormat="1" ht="24" customHeight="1" x14ac:dyDescent="0.25">
      <c r="A307" s="828">
        <v>299</v>
      </c>
      <c r="B307" s="829" t="s">
        <v>3071</v>
      </c>
      <c r="C307" s="828" t="s">
        <v>3072</v>
      </c>
      <c r="D307" s="1152">
        <v>1818</v>
      </c>
    </row>
    <row r="308" spans="1:4" s="33" customFormat="1" ht="24" customHeight="1" x14ac:dyDescent="0.25">
      <c r="A308" s="828">
        <v>300</v>
      </c>
      <c r="B308" s="829" t="s">
        <v>3073</v>
      </c>
      <c r="C308" s="828" t="s">
        <v>3074</v>
      </c>
      <c r="D308" s="1152">
        <v>2214</v>
      </c>
    </row>
    <row r="309" spans="1:4" s="33" customFormat="1" ht="24" customHeight="1" x14ac:dyDescent="0.25">
      <c r="A309" s="828">
        <v>301</v>
      </c>
      <c r="B309" s="829" t="s">
        <v>3075</v>
      </c>
      <c r="C309" s="828" t="s">
        <v>3076</v>
      </c>
      <c r="D309" s="1152">
        <v>1914</v>
      </c>
    </row>
    <row r="310" spans="1:4" s="33" customFormat="1" ht="24" customHeight="1" x14ac:dyDescent="0.25">
      <c r="A310" s="828">
        <v>302</v>
      </c>
      <c r="B310" s="829" t="s">
        <v>3077</v>
      </c>
      <c r="C310" s="828" t="s">
        <v>3078</v>
      </c>
      <c r="D310" s="1152">
        <v>2166</v>
      </c>
    </row>
    <row r="311" spans="1:4" s="33" customFormat="1" ht="24" customHeight="1" x14ac:dyDescent="0.25">
      <c r="A311" s="828">
        <v>303</v>
      </c>
      <c r="B311" s="829" t="s">
        <v>3079</v>
      </c>
      <c r="C311" s="828" t="s">
        <v>3080</v>
      </c>
      <c r="D311" s="1152">
        <v>2826</v>
      </c>
    </row>
    <row r="312" spans="1:4" s="33" customFormat="1" ht="24" customHeight="1" x14ac:dyDescent="0.25">
      <c r="A312" s="828">
        <v>304</v>
      </c>
      <c r="B312" s="829" t="s">
        <v>3081</v>
      </c>
      <c r="C312" s="828" t="s">
        <v>3082</v>
      </c>
      <c r="D312" s="1152">
        <v>2556</v>
      </c>
    </row>
    <row r="313" spans="1:4" s="33" customFormat="1" ht="24" customHeight="1" x14ac:dyDescent="0.25">
      <c r="A313" s="828">
        <v>305</v>
      </c>
      <c r="B313" s="829" t="s">
        <v>3083</v>
      </c>
      <c r="C313" s="828" t="s">
        <v>3084</v>
      </c>
      <c r="D313" s="1152">
        <v>1626</v>
      </c>
    </row>
    <row r="314" spans="1:4" s="33" customFormat="1" ht="24" customHeight="1" x14ac:dyDescent="0.25">
      <c r="A314" s="828">
        <v>306</v>
      </c>
      <c r="B314" s="829" t="s">
        <v>3085</v>
      </c>
      <c r="C314" s="828" t="s">
        <v>3086</v>
      </c>
      <c r="D314" s="1152">
        <v>1911</v>
      </c>
    </row>
    <row r="315" spans="1:4" s="33" customFormat="1" ht="24" customHeight="1" x14ac:dyDescent="0.25">
      <c r="A315" s="828">
        <v>307</v>
      </c>
      <c r="B315" s="829" t="s">
        <v>3087</v>
      </c>
      <c r="C315" s="828" t="s">
        <v>3088</v>
      </c>
      <c r="D315" s="1152">
        <v>2550</v>
      </c>
    </row>
    <row r="316" spans="1:4" s="33" customFormat="1" ht="24" customHeight="1" x14ac:dyDescent="0.25">
      <c r="A316" s="828">
        <v>308</v>
      </c>
      <c r="B316" s="829" t="s">
        <v>3089</v>
      </c>
      <c r="C316" s="828" t="s">
        <v>3090</v>
      </c>
      <c r="D316" s="1152">
        <v>2916</v>
      </c>
    </row>
    <row r="317" spans="1:4" s="33" customFormat="1" ht="24" customHeight="1" x14ac:dyDescent="0.25">
      <c r="A317" s="828">
        <v>309</v>
      </c>
      <c r="B317" s="829" t="s">
        <v>3091</v>
      </c>
      <c r="C317" s="828" t="s">
        <v>3092</v>
      </c>
      <c r="D317" s="1152">
        <v>1611</v>
      </c>
    </row>
    <row r="318" spans="1:4" s="33" customFormat="1" ht="24" customHeight="1" x14ac:dyDescent="0.25">
      <c r="A318" s="828">
        <v>310</v>
      </c>
      <c r="B318" s="829" t="s">
        <v>3093</v>
      </c>
      <c r="C318" s="828" t="s">
        <v>3094</v>
      </c>
      <c r="D318" s="1152">
        <v>1911</v>
      </c>
    </row>
    <row r="319" spans="1:4" s="33" customFormat="1" ht="24" customHeight="1" x14ac:dyDescent="0.25">
      <c r="A319" s="828">
        <v>311</v>
      </c>
      <c r="B319" s="829" t="s">
        <v>3095</v>
      </c>
      <c r="C319" s="828" t="s">
        <v>3096</v>
      </c>
      <c r="D319" s="1152">
        <v>2217</v>
      </c>
    </row>
    <row r="320" spans="1:4" s="33" customFormat="1" ht="24" customHeight="1" x14ac:dyDescent="0.25">
      <c r="A320" s="828">
        <v>312</v>
      </c>
      <c r="B320" s="829" t="s">
        <v>3097</v>
      </c>
      <c r="C320" s="828" t="s">
        <v>3098</v>
      </c>
      <c r="D320" s="1152">
        <v>1872</v>
      </c>
    </row>
    <row r="321" spans="1:4" s="33" customFormat="1" ht="24" customHeight="1" x14ac:dyDescent="0.25">
      <c r="A321" s="828">
        <v>313</v>
      </c>
      <c r="B321" s="829" t="s">
        <v>3099</v>
      </c>
      <c r="C321" s="828" t="s">
        <v>3100</v>
      </c>
      <c r="D321" s="1152">
        <v>1794</v>
      </c>
    </row>
    <row r="322" spans="1:4" s="33" customFormat="1" ht="24" customHeight="1" x14ac:dyDescent="0.25">
      <c r="A322" s="828">
        <v>314</v>
      </c>
      <c r="B322" s="829" t="s">
        <v>3101</v>
      </c>
      <c r="C322" s="828" t="s">
        <v>3102</v>
      </c>
      <c r="D322" s="1152">
        <v>2778</v>
      </c>
    </row>
    <row r="323" spans="1:4" s="33" customFormat="1" ht="24" customHeight="1" x14ac:dyDescent="0.25">
      <c r="A323" s="828">
        <v>315</v>
      </c>
      <c r="B323" s="829" t="s">
        <v>3103</v>
      </c>
      <c r="C323" s="828" t="s">
        <v>3104</v>
      </c>
      <c r="D323" s="1152">
        <v>1629</v>
      </c>
    </row>
    <row r="324" spans="1:4" s="33" customFormat="1" ht="24" customHeight="1" x14ac:dyDescent="0.25">
      <c r="A324" s="828">
        <v>316</v>
      </c>
      <c r="B324" s="829" t="s">
        <v>3105</v>
      </c>
      <c r="C324" s="828" t="s">
        <v>3106</v>
      </c>
      <c r="D324" s="1152">
        <v>2031</v>
      </c>
    </row>
    <row r="325" spans="1:4" s="33" customFormat="1" ht="24" customHeight="1" x14ac:dyDescent="0.25">
      <c r="A325" s="828">
        <v>317</v>
      </c>
      <c r="B325" s="829" t="s">
        <v>3107</v>
      </c>
      <c r="C325" s="828" t="s">
        <v>3108</v>
      </c>
      <c r="D325" s="1152">
        <v>1710</v>
      </c>
    </row>
    <row r="326" spans="1:4" s="33" customFormat="1" ht="24" customHeight="1" x14ac:dyDescent="0.25">
      <c r="A326" s="828">
        <v>318</v>
      </c>
      <c r="B326" s="829" t="s">
        <v>3109</v>
      </c>
      <c r="C326" s="828" t="s">
        <v>3110</v>
      </c>
      <c r="D326" s="1152">
        <v>1608</v>
      </c>
    </row>
    <row r="327" spans="1:4" s="33" customFormat="1" ht="24" customHeight="1" x14ac:dyDescent="0.25">
      <c r="A327" s="828">
        <v>319</v>
      </c>
      <c r="B327" s="829" t="s">
        <v>3111</v>
      </c>
      <c r="C327" s="828" t="s">
        <v>3112</v>
      </c>
      <c r="D327" s="1152">
        <v>1611</v>
      </c>
    </row>
    <row r="328" spans="1:4" s="33" customFormat="1" ht="24" customHeight="1" x14ac:dyDescent="0.25">
      <c r="A328" s="828">
        <v>320</v>
      </c>
      <c r="B328" s="829" t="s">
        <v>3113</v>
      </c>
      <c r="C328" s="828" t="s">
        <v>3114</v>
      </c>
      <c r="D328" s="1152">
        <v>2814</v>
      </c>
    </row>
    <row r="329" spans="1:4" s="33" customFormat="1" ht="24" customHeight="1" x14ac:dyDescent="0.25">
      <c r="A329" s="828">
        <v>321</v>
      </c>
      <c r="B329" s="829" t="s">
        <v>3115</v>
      </c>
      <c r="C329" s="828" t="s">
        <v>3116</v>
      </c>
      <c r="D329" s="1152">
        <v>2514</v>
      </c>
    </row>
    <row r="330" spans="1:4" s="33" customFormat="1" ht="24" customHeight="1" x14ac:dyDescent="0.25">
      <c r="A330" s="828">
        <v>322</v>
      </c>
      <c r="B330" s="829" t="s">
        <v>3117</v>
      </c>
      <c r="C330" s="828" t="s">
        <v>3118</v>
      </c>
      <c r="D330" s="1152">
        <v>1911</v>
      </c>
    </row>
    <row r="331" spans="1:4" s="33" customFormat="1" ht="24" customHeight="1" x14ac:dyDescent="0.25">
      <c r="A331" s="828">
        <v>323</v>
      </c>
      <c r="B331" s="829" t="s">
        <v>3119</v>
      </c>
      <c r="C331" s="828" t="s">
        <v>3120</v>
      </c>
      <c r="D331" s="1152">
        <v>1914</v>
      </c>
    </row>
    <row r="332" spans="1:4" s="33" customFormat="1" ht="24" customHeight="1" x14ac:dyDescent="0.25">
      <c r="A332" s="828">
        <v>324</v>
      </c>
      <c r="B332" s="829" t="s">
        <v>3121</v>
      </c>
      <c r="C332" s="828" t="s">
        <v>3120</v>
      </c>
      <c r="D332" s="1152">
        <v>1911</v>
      </c>
    </row>
    <row r="333" spans="1:4" s="33" customFormat="1" ht="24" customHeight="1" x14ac:dyDescent="0.25">
      <c r="A333" s="828">
        <v>325</v>
      </c>
      <c r="B333" s="829" t="s">
        <v>3122</v>
      </c>
      <c r="C333" s="828" t="s">
        <v>3123</v>
      </c>
      <c r="D333" s="1152">
        <v>1812</v>
      </c>
    </row>
    <row r="334" spans="1:4" s="33" customFormat="1" ht="24" customHeight="1" x14ac:dyDescent="0.25">
      <c r="A334" s="828">
        <v>326</v>
      </c>
      <c r="B334" s="829" t="s">
        <v>3124</v>
      </c>
      <c r="C334" s="828" t="s">
        <v>3125</v>
      </c>
      <c r="D334" s="1152">
        <v>2214</v>
      </c>
    </row>
    <row r="335" spans="1:4" s="33" customFormat="1" ht="24" customHeight="1" x14ac:dyDescent="0.25">
      <c r="A335" s="828">
        <v>327</v>
      </c>
      <c r="B335" s="829" t="s">
        <v>3126</v>
      </c>
      <c r="C335" s="828" t="s">
        <v>3127</v>
      </c>
      <c r="D335" s="1152">
        <v>1791</v>
      </c>
    </row>
    <row r="336" spans="1:4" s="33" customFormat="1" ht="24" customHeight="1" x14ac:dyDescent="0.25">
      <c r="A336" s="828">
        <v>328</v>
      </c>
      <c r="B336" s="829" t="s">
        <v>3128</v>
      </c>
      <c r="C336" s="828" t="s">
        <v>3129</v>
      </c>
      <c r="D336" s="1152">
        <v>1671</v>
      </c>
    </row>
    <row r="337" spans="1:4" s="33" customFormat="1" ht="24" customHeight="1" x14ac:dyDescent="0.25">
      <c r="A337" s="828">
        <v>329</v>
      </c>
      <c r="B337" s="829" t="s">
        <v>3130</v>
      </c>
      <c r="C337" s="828" t="s">
        <v>3131</v>
      </c>
      <c r="D337" s="1152">
        <v>1791</v>
      </c>
    </row>
    <row r="338" spans="1:4" s="33" customFormat="1" ht="24" customHeight="1" x14ac:dyDescent="0.25">
      <c r="A338" s="828">
        <v>330</v>
      </c>
      <c r="B338" s="829" t="s">
        <v>3132</v>
      </c>
      <c r="C338" s="828" t="s">
        <v>3133</v>
      </c>
      <c r="D338" s="1152">
        <v>1788</v>
      </c>
    </row>
    <row r="339" spans="1:4" s="33" customFormat="1" ht="24" customHeight="1" x14ac:dyDescent="0.25">
      <c r="A339" s="828">
        <v>331</v>
      </c>
      <c r="B339" s="829" t="s">
        <v>3134</v>
      </c>
      <c r="C339" s="828" t="s">
        <v>3135</v>
      </c>
      <c r="D339" s="1152">
        <v>1611</v>
      </c>
    </row>
    <row r="340" spans="1:4" s="33" customFormat="1" ht="24" customHeight="1" x14ac:dyDescent="0.25">
      <c r="A340" s="828">
        <v>332</v>
      </c>
      <c r="B340" s="829" t="s">
        <v>3136</v>
      </c>
      <c r="C340" s="828" t="s">
        <v>3137</v>
      </c>
      <c r="D340" s="1152">
        <v>1608</v>
      </c>
    </row>
    <row r="341" spans="1:4" s="33" customFormat="1" ht="24" customHeight="1" x14ac:dyDescent="0.25">
      <c r="A341" s="828">
        <v>333</v>
      </c>
      <c r="B341" s="829" t="s">
        <v>3138</v>
      </c>
      <c r="C341" s="828" t="s">
        <v>3139</v>
      </c>
      <c r="D341" s="1152">
        <v>1611</v>
      </c>
    </row>
    <row r="342" spans="1:4" s="33" customFormat="1" ht="24" customHeight="1" x14ac:dyDescent="0.25">
      <c r="A342" s="828">
        <v>334</v>
      </c>
      <c r="B342" s="829" t="s">
        <v>3140</v>
      </c>
      <c r="C342" s="828" t="s">
        <v>3141</v>
      </c>
      <c r="D342" s="1152">
        <v>1911</v>
      </c>
    </row>
    <row r="343" spans="1:4" s="33" customFormat="1" ht="24" customHeight="1" x14ac:dyDescent="0.25">
      <c r="A343" s="828">
        <v>335</v>
      </c>
      <c r="B343" s="829" t="s">
        <v>3142</v>
      </c>
      <c r="C343" s="828" t="s">
        <v>3143</v>
      </c>
      <c r="D343" s="1152">
        <v>1914</v>
      </c>
    </row>
    <row r="344" spans="1:4" s="33" customFormat="1" ht="24" customHeight="1" x14ac:dyDescent="0.25">
      <c r="A344" s="828">
        <v>336</v>
      </c>
      <c r="B344" s="829" t="s">
        <v>3144</v>
      </c>
      <c r="C344" s="828" t="s">
        <v>3145</v>
      </c>
      <c r="D344" s="1152">
        <v>1608</v>
      </c>
    </row>
    <row r="345" spans="1:4" s="33" customFormat="1" ht="24" customHeight="1" x14ac:dyDescent="0.25">
      <c r="A345" s="828">
        <v>337</v>
      </c>
      <c r="B345" s="829" t="s">
        <v>3146</v>
      </c>
      <c r="C345" s="828" t="s">
        <v>3147</v>
      </c>
      <c r="D345" s="1152">
        <v>1311</v>
      </c>
    </row>
    <row r="346" spans="1:4" s="33" customFormat="1" ht="24" customHeight="1" x14ac:dyDescent="0.25">
      <c r="A346" s="828">
        <v>338</v>
      </c>
      <c r="B346" s="829" t="s">
        <v>3148</v>
      </c>
      <c r="C346" s="828" t="s">
        <v>3149</v>
      </c>
      <c r="D346" s="1152">
        <v>1911</v>
      </c>
    </row>
    <row r="347" spans="1:4" s="33" customFormat="1" ht="24" customHeight="1" x14ac:dyDescent="0.25">
      <c r="A347" s="828">
        <v>339</v>
      </c>
      <c r="B347" s="829" t="s">
        <v>3150</v>
      </c>
      <c r="C347" s="828" t="s">
        <v>3151</v>
      </c>
      <c r="D347" s="1152">
        <v>1611</v>
      </c>
    </row>
    <row r="348" spans="1:4" s="33" customFormat="1" ht="24" customHeight="1" x14ac:dyDescent="0.25">
      <c r="A348" s="828">
        <v>340</v>
      </c>
      <c r="B348" s="829" t="s">
        <v>3152</v>
      </c>
      <c r="C348" s="828" t="s">
        <v>3153</v>
      </c>
      <c r="D348" s="1152">
        <v>2031</v>
      </c>
    </row>
    <row r="349" spans="1:4" s="33" customFormat="1" ht="24" customHeight="1" x14ac:dyDescent="0.25">
      <c r="A349" s="828">
        <v>341</v>
      </c>
      <c r="B349" s="829" t="s">
        <v>3154</v>
      </c>
      <c r="C349" s="828" t="s">
        <v>3155</v>
      </c>
      <c r="D349" s="1152">
        <v>1914</v>
      </c>
    </row>
    <row r="350" spans="1:4" s="33" customFormat="1" ht="24" customHeight="1" x14ac:dyDescent="0.25">
      <c r="A350" s="828">
        <v>342</v>
      </c>
      <c r="B350" s="829" t="s">
        <v>3156</v>
      </c>
      <c r="C350" s="828" t="s">
        <v>3157</v>
      </c>
      <c r="D350" s="1152">
        <v>1911</v>
      </c>
    </row>
    <row r="351" spans="1:4" s="33" customFormat="1" ht="24" customHeight="1" x14ac:dyDescent="0.25">
      <c r="A351" s="828">
        <v>343</v>
      </c>
      <c r="B351" s="829" t="s">
        <v>3158</v>
      </c>
      <c r="C351" s="828" t="s">
        <v>3159</v>
      </c>
      <c r="D351" s="1152">
        <v>1914</v>
      </c>
    </row>
    <row r="352" spans="1:4" s="33" customFormat="1" ht="24" customHeight="1" x14ac:dyDescent="0.25">
      <c r="A352" s="828">
        <v>344</v>
      </c>
      <c r="B352" s="829" t="s">
        <v>3160</v>
      </c>
      <c r="C352" s="828" t="s">
        <v>3161</v>
      </c>
      <c r="D352" s="1152">
        <v>2589</v>
      </c>
    </row>
    <row r="353" spans="1:4" s="33" customFormat="1" ht="24" customHeight="1" x14ac:dyDescent="0.25">
      <c r="A353" s="828">
        <v>345</v>
      </c>
      <c r="B353" s="829" t="s">
        <v>3162</v>
      </c>
      <c r="C353" s="828" t="s">
        <v>3163</v>
      </c>
      <c r="D353" s="1152">
        <v>1611</v>
      </c>
    </row>
    <row r="354" spans="1:4" s="33" customFormat="1" ht="24" customHeight="1" x14ac:dyDescent="0.25">
      <c r="A354" s="828">
        <v>346</v>
      </c>
      <c r="B354" s="829" t="s">
        <v>3164</v>
      </c>
      <c r="C354" s="828" t="s">
        <v>3165</v>
      </c>
      <c r="D354" s="1152">
        <v>2814</v>
      </c>
    </row>
    <row r="355" spans="1:4" s="33" customFormat="1" ht="24" customHeight="1" x14ac:dyDescent="0.25">
      <c r="A355" s="828">
        <v>347</v>
      </c>
      <c r="B355" s="829" t="s">
        <v>3166</v>
      </c>
      <c r="C355" s="828" t="s">
        <v>3167</v>
      </c>
      <c r="D355" s="1152">
        <v>1794</v>
      </c>
    </row>
    <row r="356" spans="1:4" s="33" customFormat="1" ht="24" customHeight="1" x14ac:dyDescent="0.25">
      <c r="A356" s="828">
        <v>348</v>
      </c>
      <c r="B356" s="829" t="s">
        <v>3168</v>
      </c>
      <c r="C356" s="828" t="s">
        <v>3169</v>
      </c>
      <c r="D356" s="1152">
        <v>1791</v>
      </c>
    </row>
    <row r="357" spans="1:4" s="33" customFormat="1" ht="24" customHeight="1" x14ac:dyDescent="0.25">
      <c r="A357" s="828">
        <v>349</v>
      </c>
      <c r="B357" s="829" t="s">
        <v>3170</v>
      </c>
      <c r="C357" s="828" t="s">
        <v>3171</v>
      </c>
      <c r="D357" s="1152">
        <v>1914</v>
      </c>
    </row>
    <row r="358" spans="1:4" s="33" customFormat="1" ht="24" customHeight="1" x14ac:dyDescent="0.25">
      <c r="A358" s="828">
        <v>350</v>
      </c>
      <c r="B358" s="829" t="s">
        <v>3172</v>
      </c>
      <c r="C358" s="828" t="s">
        <v>3173</v>
      </c>
      <c r="D358" s="1152">
        <v>1608</v>
      </c>
    </row>
    <row r="359" spans="1:4" s="33" customFormat="1" ht="24" customHeight="1" x14ac:dyDescent="0.25">
      <c r="A359" s="828">
        <v>351</v>
      </c>
      <c r="B359" s="829" t="s">
        <v>3174</v>
      </c>
      <c r="C359" s="828" t="s">
        <v>3175</v>
      </c>
      <c r="D359" s="1152">
        <v>1407</v>
      </c>
    </row>
    <row r="360" spans="1:4" s="33" customFormat="1" ht="24" customHeight="1" x14ac:dyDescent="0.25">
      <c r="A360" s="828">
        <v>352</v>
      </c>
      <c r="B360" s="829" t="s">
        <v>3176</v>
      </c>
      <c r="C360" s="828" t="s">
        <v>3177</v>
      </c>
      <c r="D360" s="1152">
        <v>2814</v>
      </c>
    </row>
    <row r="361" spans="1:4" s="33" customFormat="1" ht="24" customHeight="1" x14ac:dyDescent="0.25">
      <c r="A361" s="828">
        <v>353</v>
      </c>
      <c r="B361" s="829" t="s">
        <v>3178</v>
      </c>
      <c r="C361" s="828" t="s">
        <v>3179</v>
      </c>
      <c r="D361" s="1152">
        <v>1914</v>
      </c>
    </row>
    <row r="362" spans="1:4" s="33" customFormat="1" ht="24" customHeight="1" x14ac:dyDescent="0.25">
      <c r="A362" s="828">
        <v>354</v>
      </c>
      <c r="B362" s="829" t="s">
        <v>3180</v>
      </c>
      <c r="C362" s="828" t="s">
        <v>3181</v>
      </c>
      <c r="D362" s="1152">
        <v>1911</v>
      </c>
    </row>
    <row r="363" spans="1:4" s="33" customFormat="1" ht="24" customHeight="1" x14ac:dyDescent="0.25">
      <c r="A363" s="828">
        <v>355</v>
      </c>
      <c r="B363" s="829" t="s">
        <v>3182</v>
      </c>
      <c r="C363" s="828" t="s">
        <v>3183</v>
      </c>
      <c r="D363" s="1152">
        <v>1629</v>
      </c>
    </row>
    <row r="364" spans="1:4" s="33" customFormat="1" ht="24" customHeight="1" x14ac:dyDescent="0.25">
      <c r="A364" s="828">
        <v>356</v>
      </c>
      <c r="B364" s="829" t="s">
        <v>3184</v>
      </c>
      <c r="C364" s="828" t="s">
        <v>3185</v>
      </c>
      <c r="D364" s="1152">
        <v>1911</v>
      </c>
    </row>
    <row r="365" spans="1:4" s="33" customFormat="1" ht="24" customHeight="1" x14ac:dyDescent="0.25">
      <c r="A365" s="828">
        <v>357</v>
      </c>
      <c r="B365" s="829" t="s">
        <v>3186</v>
      </c>
      <c r="C365" s="828" t="s">
        <v>3187</v>
      </c>
      <c r="D365" s="1152">
        <v>1782</v>
      </c>
    </row>
    <row r="366" spans="1:4" s="33" customFormat="1" ht="24" customHeight="1" x14ac:dyDescent="0.25">
      <c r="A366" s="828">
        <v>358</v>
      </c>
      <c r="B366" s="829" t="s">
        <v>3188</v>
      </c>
      <c r="C366" s="828" t="s">
        <v>3189</v>
      </c>
      <c r="D366" s="1152">
        <v>1134</v>
      </c>
    </row>
    <row r="367" spans="1:4" s="33" customFormat="1" ht="24" customHeight="1" x14ac:dyDescent="0.25">
      <c r="A367" s="828">
        <v>359</v>
      </c>
      <c r="B367" s="829" t="s">
        <v>3190</v>
      </c>
      <c r="C367" s="828" t="s">
        <v>3191</v>
      </c>
      <c r="D367" s="1152">
        <v>1212</v>
      </c>
    </row>
    <row r="368" spans="1:4" s="33" customFormat="1" ht="24" customHeight="1" x14ac:dyDescent="0.25">
      <c r="A368" s="828">
        <v>360</v>
      </c>
      <c r="B368" s="829" t="s">
        <v>3192</v>
      </c>
      <c r="C368" s="828" t="s">
        <v>3193</v>
      </c>
      <c r="D368" s="1152">
        <v>1983</v>
      </c>
    </row>
    <row r="369" spans="1:4" s="33" customFormat="1" ht="24" customHeight="1" x14ac:dyDescent="0.25">
      <c r="A369" s="828">
        <v>361</v>
      </c>
      <c r="B369" s="829" t="s">
        <v>3194</v>
      </c>
      <c r="C369" s="828" t="s">
        <v>3195</v>
      </c>
      <c r="D369" s="1152">
        <v>1377</v>
      </c>
    </row>
    <row r="370" spans="1:4" s="33" customFormat="1" ht="24" customHeight="1" x14ac:dyDescent="0.25">
      <c r="A370" s="828">
        <v>362</v>
      </c>
      <c r="B370" s="829" t="s">
        <v>3196</v>
      </c>
      <c r="C370" s="828" t="s">
        <v>3197</v>
      </c>
      <c r="D370" s="1152">
        <v>1608</v>
      </c>
    </row>
    <row r="371" spans="1:4" s="33" customFormat="1" ht="24" customHeight="1" x14ac:dyDescent="0.25">
      <c r="A371" s="828">
        <v>363</v>
      </c>
      <c r="B371" s="829" t="s">
        <v>3198</v>
      </c>
      <c r="C371" s="828" t="s">
        <v>3199</v>
      </c>
      <c r="D371" s="1152">
        <v>1914</v>
      </c>
    </row>
    <row r="372" spans="1:4" s="33" customFormat="1" ht="24" customHeight="1" x14ac:dyDescent="0.25">
      <c r="A372" s="828">
        <v>364</v>
      </c>
      <c r="B372" s="829" t="s">
        <v>3200</v>
      </c>
      <c r="C372" s="828" t="s">
        <v>3201</v>
      </c>
      <c r="D372" s="1152">
        <v>2814</v>
      </c>
    </row>
    <row r="373" spans="1:4" s="33" customFormat="1" ht="24" customHeight="1" x14ac:dyDescent="0.25">
      <c r="A373" s="828">
        <v>365</v>
      </c>
      <c r="B373" s="829" t="s">
        <v>3202</v>
      </c>
      <c r="C373" s="828" t="s">
        <v>3203</v>
      </c>
      <c r="D373" s="1152">
        <v>2862</v>
      </c>
    </row>
    <row r="374" spans="1:4" s="33" customFormat="1" ht="24" customHeight="1" x14ac:dyDescent="0.25">
      <c r="A374" s="828">
        <v>366</v>
      </c>
      <c r="B374" s="829" t="s">
        <v>3204</v>
      </c>
      <c r="C374" s="828" t="s">
        <v>3205</v>
      </c>
      <c r="D374" s="1152">
        <v>1911</v>
      </c>
    </row>
    <row r="375" spans="1:4" s="33" customFormat="1" ht="24" customHeight="1" x14ac:dyDescent="0.25">
      <c r="A375" s="828">
        <v>367</v>
      </c>
      <c r="B375" s="829" t="s">
        <v>3206</v>
      </c>
      <c r="C375" s="828" t="s">
        <v>3207</v>
      </c>
      <c r="D375" s="1152">
        <v>1914</v>
      </c>
    </row>
    <row r="376" spans="1:4" s="33" customFormat="1" ht="24" customHeight="1" x14ac:dyDescent="0.25">
      <c r="A376" s="828">
        <v>368</v>
      </c>
      <c r="B376" s="829" t="s">
        <v>3208</v>
      </c>
      <c r="C376" s="828" t="s">
        <v>3209</v>
      </c>
      <c r="D376" s="1152">
        <v>1743</v>
      </c>
    </row>
    <row r="377" spans="1:4" s="33" customFormat="1" ht="24" customHeight="1" x14ac:dyDescent="0.25">
      <c r="A377" s="828">
        <v>369</v>
      </c>
      <c r="B377" s="829" t="s">
        <v>3210</v>
      </c>
      <c r="C377" s="828" t="s">
        <v>3211</v>
      </c>
      <c r="D377" s="1152">
        <v>2217</v>
      </c>
    </row>
    <row r="378" spans="1:4" s="33" customFormat="1" ht="24" customHeight="1" x14ac:dyDescent="0.25">
      <c r="A378" s="828">
        <v>370</v>
      </c>
      <c r="B378" s="829" t="s">
        <v>3212</v>
      </c>
      <c r="C378" s="828" t="s">
        <v>3213</v>
      </c>
      <c r="D378" s="1152">
        <v>2511</v>
      </c>
    </row>
    <row r="379" spans="1:4" s="33" customFormat="1" ht="24" customHeight="1" x14ac:dyDescent="0.25">
      <c r="A379" s="828">
        <v>371</v>
      </c>
      <c r="B379" s="829" t="s">
        <v>3214</v>
      </c>
      <c r="C379" s="828" t="s">
        <v>3215</v>
      </c>
      <c r="D379" s="1152">
        <v>2154</v>
      </c>
    </row>
    <row r="380" spans="1:4" s="33" customFormat="1" ht="24" customHeight="1" x14ac:dyDescent="0.25">
      <c r="A380" s="828">
        <v>372</v>
      </c>
      <c r="B380" s="829" t="s">
        <v>3216</v>
      </c>
      <c r="C380" s="828" t="s">
        <v>3217</v>
      </c>
      <c r="D380" s="1152">
        <v>1911</v>
      </c>
    </row>
    <row r="381" spans="1:4" s="33" customFormat="1" ht="24" customHeight="1" x14ac:dyDescent="0.25">
      <c r="A381" s="828">
        <v>373</v>
      </c>
      <c r="B381" s="829" t="s">
        <v>3218</v>
      </c>
      <c r="C381" s="828" t="s">
        <v>3219</v>
      </c>
      <c r="D381" s="1152">
        <v>2373</v>
      </c>
    </row>
    <row r="382" spans="1:4" s="33" customFormat="1" ht="24" customHeight="1" x14ac:dyDescent="0.25">
      <c r="A382" s="828">
        <v>374</v>
      </c>
      <c r="B382" s="829" t="s">
        <v>3220</v>
      </c>
      <c r="C382" s="828" t="s">
        <v>3221</v>
      </c>
      <c r="D382" s="1152">
        <v>2214</v>
      </c>
    </row>
    <row r="383" spans="1:4" s="33" customFormat="1" ht="24" customHeight="1" x14ac:dyDescent="0.25">
      <c r="A383" s="828">
        <v>375</v>
      </c>
      <c r="B383" s="829" t="s">
        <v>3222</v>
      </c>
      <c r="C383" s="828" t="s">
        <v>3223</v>
      </c>
      <c r="D383" s="1152">
        <v>1914</v>
      </c>
    </row>
    <row r="384" spans="1:4" s="33" customFormat="1" ht="24" customHeight="1" x14ac:dyDescent="0.25">
      <c r="A384" s="828">
        <v>376</v>
      </c>
      <c r="B384" s="829" t="s">
        <v>3224</v>
      </c>
      <c r="C384" s="828" t="s">
        <v>3225</v>
      </c>
      <c r="D384" s="1152">
        <v>1911</v>
      </c>
    </row>
    <row r="385" spans="1:4" s="33" customFormat="1" ht="24" customHeight="1" x14ac:dyDescent="0.25">
      <c r="A385" s="828">
        <v>377</v>
      </c>
      <c r="B385" s="829" t="s">
        <v>3226</v>
      </c>
      <c r="C385" s="828" t="s">
        <v>3227</v>
      </c>
      <c r="D385" s="1152">
        <v>2484</v>
      </c>
    </row>
    <row r="386" spans="1:4" s="33" customFormat="1" ht="24" customHeight="1" x14ac:dyDescent="0.25">
      <c r="A386" s="828">
        <v>378</v>
      </c>
      <c r="B386" s="829" t="s">
        <v>3228</v>
      </c>
      <c r="C386" s="828" t="s">
        <v>3229</v>
      </c>
      <c r="D386" s="1152">
        <v>1911</v>
      </c>
    </row>
    <row r="387" spans="1:4" s="33" customFormat="1" ht="24" customHeight="1" x14ac:dyDescent="0.25">
      <c r="A387" s="828">
        <v>379</v>
      </c>
      <c r="B387" s="829" t="s">
        <v>3230</v>
      </c>
      <c r="C387" s="828" t="s">
        <v>3231</v>
      </c>
      <c r="D387" s="1152">
        <v>1794</v>
      </c>
    </row>
    <row r="388" spans="1:4" s="33" customFormat="1" ht="24" customHeight="1" x14ac:dyDescent="0.25">
      <c r="A388" s="828">
        <v>380</v>
      </c>
      <c r="B388" s="829" t="s">
        <v>3232</v>
      </c>
      <c r="C388" s="828" t="s">
        <v>3233</v>
      </c>
      <c r="D388" s="1152">
        <v>1461</v>
      </c>
    </row>
    <row r="389" spans="1:4" s="33" customFormat="1" ht="24" customHeight="1" x14ac:dyDescent="0.25">
      <c r="A389" s="828">
        <v>381</v>
      </c>
      <c r="B389" s="829" t="s">
        <v>3234</v>
      </c>
      <c r="C389" s="828" t="s">
        <v>3235</v>
      </c>
      <c r="D389" s="1152">
        <v>3123</v>
      </c>
    </row>
    <row r="390" spans="1:4" s="33" customFormat="1" ht="24" customHeight="1" x14ac:dyDescent="0.25">
      <c r="A390" s="828">
        <v>382</v>
      </c>
      <c r="B390" s="829" t="s">
        <v>3236</v>
      </c>
      <c r="C390" s="828" t="s">
        <v>3237</v>
      </c>
      <c r="D390" s="1152">
        <v>1791</v>
      </c>
    </row>
    <row r="391" spans="1:4" s="33" customFormat="1" ht="24" customHeight="1" x14ac:dyDescent="0.25">
      <c r="A391" s="828">
        <v>383</v>
      </c>
      <c r="B391" s="829" t="s">
        <v>3238</v>
      </c>
      <c r="C391" s="828" t="s">
        <v>3239</v>
      </c>
      <c r="D391" s="1152">
        <v>1491</v>
      </c>
    </row>
    <row r="392" spans="1:4" s="33" customFormat="1" ht="24" customHeight="1" x14ac:dyDescent="0.25">
      <c r="A392" s="828">
        <v>384</v>
      </c>
      <c r="B392" s="829" t="s">
        <v>3240</v>
      </c>
      <c r="C392" s="828" t="s">
        <v>3241</v>
      </c>
      <c r="D392" s="1152">
        <v>1308</v>
      </c>
    </row>
    <row r="393" spans="1:4" s="33" customFormat="1" ht="24" customHeight="1" x14ac:dyDescent="0.25">
      <c r="A393" s="828">
        <v>385</v>
      </c>
      <c r="B393" s="829" t="s">
        <v>3242</v>
      </c>
      <c r="C393" s="828" t="s">
        <v>3243</v>
      </c>
      <c r="D393" s="1152">
        <v>2871</v>
      </c>
    </row>
    <row r="394" spans="1:4" s="33" customFormat="1" ht="24" customHeight="1" x14ac:dyDescent="0.25">
      <c r="A394" s="828">
        <v>386</v>
      </c>
      <c r="B394" s="829" t="s">
        <v>3244</v>
      </c>
      <c r="C394" s="828" t="s">
        <v>3245</v>
      </c>
      <c r="D394" s="1152">
        <v>2511</v>
      </c>
    </row>
    <row r="395" spans="1:4" s="33" customFormat="1" ht="24" customHeight="1" x14ac:dyDescent="0.25">
      <c r="A395" s="828">
        <v>387</v>
      </c>
      <c r="B395" s="829" t="s">
        <v>3246</v>
      </c>
      <c r="C395" s="828" t="s">
        <v>3247</v>
      </c>
      <c r="D395" s="1152">
        <v>1962</v>
      </c>
    </row>
    <row r="396" spans="1:4" s="33" customFormat="1" ht="24" customHeight="1" x14ac:dyDescent="0.25">
      <c r="A396" s="828">
        <v>388</v>
      </c>
      <c r="B396" s="829" t="s">
        <v>3248</v>
      </c>
      <c r="C396" s="828" t="s">
        <v>3249</v>
      </c>
      <c r="D396" s="1152">
        <v>2649</v>
      </c>
    </row>
    <row r="397" spans="1:4" s="33" customFormat="1" ht="24" customHeight="1" x14ac:dyDescent="0.25">
      <c r="A397" s="828">
        <v>389</v>
      </c>
      <c r="B397" s="829" t="s">
        <v>3250</v>
      </c>
      <c r="C397" s="828" t="s">
        <v>3251</v>
      </c>
      <c r="D397" s="1152">
        <v>1962</v>
      </c>
    </row>
    <row r="398" spans="1:4" s="33" customFormat="1" ht="24" customHeight="1" x14ac:dyDescent="0.25">
      <c r="A398" s="828">
        <v>390</v>
      </c>
      <c r="B398" s="829" t="s">
        <v>3252</v>
      </c>
      <c r="C398" s="828" t="s">
        <v>3253</v>
      </c>
      <c r="D398" s="1152">
        <v>2214</v>
      </c>
    </row>
    <row r="399" spans="1:4" s="33" customFormat="1" ht="24" customHeight="1" x14ac:dyDescent="0.25">
      <c r="A399" s="828">
        <v>391</v>
      </c>
      <c r="B399" s="829" t="s">
        <v>3254</v>
      </c>
      <c r="C399" s="828" t="s">
        <v>3255</v>
      </c>
      <c r="D399" s="1152">
        <v>1914</v>
      </c>
    </row>
    <row r="400" spans="1:4" s="33" customFormat="1" ht="24" customHeight="1" x14ac:dyDescent="0.25">
      <c r="A400" s="828">
        <v>392</v>
      </c>
      <c r="B400" s="829" t="s">
        <v>3256</v>
      </c>
      <c r="C400" s="828" t="s">
        <v>3257</v>
      </c>
      <c r="D400" s="1152">
        <v>2214</v>
      </c>
    </row>
    <row r="401" spans="1:4" s="33" customFormat="1" ht="24" customHeight="1" x14ac:dyDescent="0.25">
      <c r="A401" s="828">
        <v>393</v>
      </c>
      <c r="B401" s="829" t="s">
        <v>3258</v>
      </c>
      <c r="C401" s="828" t="s">
        <v>3259</v>
      </c>
      <c r="D401" s="1152">
        <v>1914</v>
      </c>
    </row>
    <row r="402" spans="1:4" s="33" customFormat="1" ht="24" customHeight="1" x14ac:dyDescent="0.25">
      <c r="A402" s="828">
        <v>394</v>
      </c>
      <c r="B402" s="829" t="s">
        <v>3260</v>
      </c>
      <c r="C402" s="828" t="s">
        <v>3261</v>
      </c>
      <c r="D402" s="1152">
        <v>2214</v>
      </c>
    </row>
    <row r="403" spans="1:4" s="33" customFormat="1" ht="24" customHeight="1" x14ac:dyDescent="0.25">
      <c r="A403" s="828">
        <v>395</v>
      </c>
      <c r="B403" s="829" t="s">
        <v>3262</v>
      </c>
      <c r="C403" s="828" t="s">
        <v>3263</v>
      </c>
      <c r="D403" s="1152">
        <v>1914</v>
      </c>
    </row>
    <row r="404" spans="1:4" s="33" customFormat="1" ht="24" customHeight="1" x14ac:dyDescent="0.25">
      <c r="A404" s="828">
        <v>396</v>
      </c>
      <c r="B404" s="829" t="s">
        <v>3264</v>
      </c>
      <c r="C404" s="828" t="s">
        <v>3265</v>
      </c>
      <c r="D404" s="1152">
        <v>2205</v>
      </c>
    </row>
    <row r="405" spans="1:4" s="33" customFormat="1" ht="24" customHeight="1" x14ac:dyDescent="0.25">
      <c r="A405" s="828">
        <v>397</v>
      </c>
      <c r="B405" s="829" t="s">
        <v>3266</v>
      </c>
      <c r="C405" s="828" t="s">
        <v>3267</v>
      </c>
      <c r="D405" s="1152">
        <v>2208</v>
      </c>
    </row>
    <row r="406" spans="1:4" s="33" customFormat="1" ht="24" customHeight="1" x14ac:dyDescent="0.25">
      <c r="A406" s="828">
        <v>398</v>
      </c>
      <c r="B406" s="829" t="s">
        <v>3268</v>
      </c>
      <c r="C406" s="828" t="s">
        <v>3269</v>
      </c>
      <c r="D406" s="1152">
        <v>1791</v>
      </c>
    </row>
    <row r="407" spans="1:4" s="33" customFormat="1" ht="24" customHeight="1" x14ac:dyDescent="0.25">
      <c r="A407" s="828">
        <v>399</v>
      </c>
      <c r="B407" s="829" t="s">
        <v>3270</v>
      </c>
      <c r="C407" s="828" t="s">
        <v>3271</v>
      </c>
      <c r="D407" s="1152">
        <v>2367</v>
      </c>
    </row>
    <row r="408" spans="1:4" s="33" customFormat="1" ht="24" customHeight="1" x14ac:dyDescent="0.25">
      <c r="A408" s="828">
        <v>400</v>
      </c>
      <c r="B408" s="829" t="s">
        <v>3272</v>
      </c>
      <c r="C408" s="828" t="s">
        <v>3273</v>
      </c>
      <c r="D408" s="1152">
        <v>2214</v>
      </c>
    </row>
    <row r="409" spans="1:4" s="33" customFormat="1" ht="24" customHeight="1" x14ac:dyDescent="0.25">
      <c r="A409" s="828">
        <v>401</v>
      </c>
      <c r="B409" s="829" t="s">
        <v>3274</v>
      </c>
      <c r="C409" s="828" t="s">
        <v>3275</v>
      </c>
      <c r="D409" s="1152">
        <v>1452</v>
      </c>
    </row>
    <row r="410" spans="1:4" s="33" customFormat="1" ht="24" customHeight="1" x14ac:dyDescent="0.25">
      <c r="A410" s="828">
        <v>402</v>
      </c>
      <c r="B410" s="829" t="s">
        <v>3276</v>
      </c>
      <c r="C410" s="828" t="s">
        <v>3277</v>
      </c>
      <c r="D410" s="1152">
        <v>2442</v>
      </c>
    </row>
    <row r="411" spans="1:4" s="33" customFormat="1" ht="24" customHeight="1" x14ac:dyDescent="0.25">
      <c r="A411" s="828">
        <v>403</v>
      </c>
      <c r="B411" s="829" t="s">
        <v>3278</v>
      </c>
      <c r="C411" s="828" t="s">
        <v>3279</v>
      </c>
      <c r="D411" s="1152">
        <v>1296</v>
      </c>
    </row>
    <row r="412" spans="1:4" s="33" customFormat="1" ht="24" customHeight="1" x14ac:dyDescent="0.25">
      <c r="A412" s="828">
        <v>404</v>
      </c>
      <c r="B412" s="829" t="s">
        <v>3280</v>
      </c>
      <c r="C412" s="828" t="s">
        <v>3281</v>
      </c>
      <c r="D412" s="1152">
        <v>2112</v>
      </c>
    </row>
    <row r="413" spans="1:4" s="33" customFormat="1" ht="24" customHeight="1" x14ac:dyDescent="0.25">
      <c r="A413" s="828">
        <v>405</v>
      </c>
      <c r="B413" s="829" t="s">
        <v>3282</v>
      </c>
      <c r="C413" s="828" t="s">
        <v>3283</v>
      </c>
      <c r="D413" s="1152">
        <v>2733</v>
      </c>
    </row>
    <row r="414" spans="1:4" s="33" customFormat="1" ht="24" customHeight="1" x14ac:dyDescent="0.25">
      <c r="A414" s="828">
        <v>406</v>
      </c>
      <c r="B414" s="829" t="s">
        <v>3284</v>
      </c>
      <c r="C414" s="828" t="s">
        <v>3285</v>
      </c>
      <c r="D414" s="1152">
        <v>2592</v>
      </c>
    </row>
    <row r="415" spans="1:4" s="33" customFormat="1" ht="24" customHeight="1" x14ac:dyDescent="0.25">
      <c r="A415" s="828">
        <v>407</v>
      </c>
      <c r="B415" s="829" t="s">
        <v>3286</v>
      </c>
      <c r="C415" s="828" t="s">
        <v>3287</v>
      </c>
      <c r="D415" s="1152">
        <v>1914</v>
      </c>
    </row>
    <row r="416" spans="1:4" s="33" customFormat="1" ht="24" customHeight="1" x14ac:dyDescent="0.25">
      <c r="A416" s="828">
        <v>408</v>
      </c>
      <c r="B416" s="829" t="s">
        <v>3288</v>
      </c>
      <c r="C416" s="828" t="s">
        <v>3289</v>
      </c>
      <c r="D416" s="1152">
        <v>2151</v>
      </c>
    </row>
    <row r="417" spans="1:4" s="33" customFormat="1" ht="24" customHeight="1" x14ac:dyDescent="0.25">
      <c r="A417" s="828">
        <v>409</v>
      </c>
      <c r="B417" s="829" t="s">
        <v>3290</v>
      </c>
      <c r="C417" s="828" t="s">
        <v>3291</v>
      </c>
      <c r="D417" s="1152">
        <v>1464</v>
      </c>
    </row>
    <row r="418" spans="1:4" s="33" customFormat="1" ht="24" customHeight="1" x14ac:dyDescent="0.25">
      <c r="A418" s="828">
        <v>410</v>
      </c>
      <c r="B418" s="829" t="s">
        <v>3292</v>
      </c>
      <c r="C418" s="828" t="s">
        <v>3293</v>
      </c>
      <c r="D418" s="1152">
        <v>1959</v>
      </c>
    </row>
    <row r="419" spans="1:4" s="33" customFormat="1" ht="24" customHeight="1" x14ac:dyDescent="0.25">
      <c r="A419" s="828">
        <v>411</v>
      </c>
      <c r="B419" s="829" t="s">
        <v>3294</v>
      </c>
      <c r="C419" s="828" t="s">
        <v>3295</v>
      </c>
      <c r="D419" s="1152">
        <v>1875</v>
      </c>
    </row>
    <row r="420" spans="1:4" s="33" customFormat="1" ht="24" customHeight="1" x14ac:dyDescent="0.25">
      <c r="A420" s="828">
        <v>412</v>
      </c>
      <c r="B420" s="829" t="s">
        <v>3296</v>
      </c>
      <c r="C420" s="828" t="s">
        <v>3297</v>
      </c>
      <c r="D420" s="1152">
        <v>1608</v>
      </c>
    </row>
    <row r="421" spans="1:4" s="33" customFormat="1" ht="24" customHeight="1" x14ac:dyDescent="0.25">
      <c r="A421" s="828">
        <v>413</v>
      </c>
      <c r="B421" s="829" t="s">
        <v>3298</v>
      </c>
      <c r="C421" s="828" t="s">
        <v>3299</v>
      </c>
      <c r="D421" s="1152">
        <v>1914</v>
      </c>
    </row>
    <row r="422" spans="1:4" s="33" customFormat="1" ht="24" customHeight="1" x14ac:dyDescent="0.25">
      <c r="A422" s="828">
        <v>414</v>
      </c>
      <c r="B422" s="829" t="s">
        <v>3300</v>
      </c>
      <c r="C422" s="828" t="s">
        <v>3301</v>
      </c>
      <c r="D422" s="1152">
        <v>2814</v>
      </c>
    </row>
    <row r="423" spans="1:4" s="33" customFormat="1" ht="24" customHeight="1" x14ac:dyDescent="0.25">
      <c r="A423" s="828">
        <v>415</v>
      </c>
      <c r="B423" s="829" t="s">
        <v>3302</v>
      </c>
      <c r="C423" s="828" t="s">
        <v>3303</v>
      </c>
      <c r="D423" s="1152">
        <v>1710</v>
      </c>
    </row>
    <row r="424" spans="1:4" s="33" customFormat="1" ht="24" customHeight="1" x14ac:dyDescent="0.25">
      <c r="A424" s="828">
        <v>416</v>
      </c>
      <c r="B424" s="829" t="s">
        <v>3304</v>
      </c>
      <c r="C424" s="828" t="s">
        <v>3305</v>
      </c>
      <c r="D424" s="1152">
        <v>2511</v>
      </c>
    </row>
    <row r="425" spans="1:4" s="33" customFormat="1" ht="24" customHeight="1" x14ac:dyDescent="0.25">
      <c r="A425" s="828">
        <v>417</v>
      </c>
      <c r="B425" s="829" t="s">
        <v>3306</v>
      </c>
      <c r="C425" s="828" t="s">
        <v>3307</v>
      </c>
      <c r="D425" s="1152">
        <v>2817</v>
      </c>
    </row>
    <row r="426" spans="1:4" s="33" customFormat="1" ht="24" customHeight="1" x14ac:dyDescent="0.25">
      <c r="A426" s="828">
        <v>418</v>
      </c>
      <c r="B426" s="829" t="s">
        <v>3308</v>
      </c>
      <c r="C426" s="828" t="s">
        <v>3309</v>
      </c>
      <c r="D426" s="1152">
        <v>2214</v>
      </c>
    </row>
    <row r="427" spans="1:4" s="33" customFormat="1" ht="24" customHeight="1" x14ac:dyDescent="0.25">
      <c r="A427" s="828">
        <v>419</v>
      </c>
      <c r="B427" s="829" t="s">
        <v>3310</v>
      </c>
      <c r="C427" s="828" t="s">
        <v>3311</v>
      </c>
      <c r="D427" s="1152">
        <v>1914</v>
      </c>
    </row>
    <row r="428" spans="1:4" s="33" customFormat="1" ht="24" customHeight="1" x14ac:dyDescent="0.25">
      <c r="A428" s="828">
        <v>420</v>
      </c>
      <c r="B428" s="829" t="s">
        <v>3312</v>
      </c>
      <c r="C428" s="828" t="s">
        <v>3313</v>
      </c>
      <c r="D428" s="1152">
        <v>1488</v>
      </c>
    </row>
    <row r="429" spans="1:4" s="33" customFormat="1" ht="24" customHeight="1" x14ac:dyDescent="0.25">
      <c r="A429" s="828">
        <v>421</v>
      </c>
      <c r="B429" s="829" t="s">
        <v>3314</v>
      </c>
      <c r="C429" s="828" t="s">
        <v>3315</v>
      </c>
      <c r="D429" s="1152">
        <v>1875</v>
      </c>
    </row>
    <row r="430" spans="1:4" s="33" customFormat="1" ht="24" customHeight="1" x14ac:dyDescent="0.25">
      <c r="A430" s="828">
        <v>422</v>
      </c>
      <c r="B430" s="829" t="s">
        <v>3316</v>
      </c>
      <c r="C430" s="828" t="s">
        <v>3317</v>
      </c>
      <c r="D430" s="1152">
        <v>2214</v>
      </c>
    </row>
    <row r="431" spans="1:4" s="33" customFormat="1" ht="24" customHeight="1" x14ac:dyDescent="0.25">
      <c r="A431" s="828">
        <v>423</v>
      </c>
      <c r="B431" s="829" t="s">
        <v>3318</v>
      </c>
      <c r="C431" s="828" t="s">
        <v>3319</v>
      </c>
      <c r="D431" s="1152">
        <v>2421</v>
      </c>
    </row>
    <row r="432" spans="1:4" s="33" customFormat="1" ht="24" customHeight="1" x14ac:dyDescent="0.25">
      <c r="A432" s="828">
        <v>424</v>
      </c>
      <c r="B432" s="829" t="s">
        <v>3320</v>
      </c>
      <c r="C432" s="828" t="s">
        <v>3321</v>
      </c>
      <c r="D432" s="1152">
        <v>2814</v>
      </c>
    </row>
    <row r="433" spans="1:4" s="33" customFormat="1" ht="24" customHeight="1" x14ac:dyDescent="0.25">
      <c r="A433" s="828">
        <v>425</v>
      </c>
      <c r="B433" s="829" t="s">
        <v>3322</v>
      </c>
      <c r="C433" s="828" t="s">
        <v>3323</v>
      </c>
      <c r="D433" s="1152">
        <v>1464</v>
      </c>
    </row>
    <row r="434" spans="1:4" s="33" customFormat="1" ht="24" customHeight="1" x14ac:dyDescent="0.25">
      <c r="A434" s="828">
        <v>426</v>
      </c>
      <c r="B434" s="829" t="s">
        <v>3324</v>
      </c>
      <c r="C434" s="828" t="s">
        <v>3325</v>
      </c>
      <c r="D434" s="1152">
        <v>2214</v>
      </c>
    </row>
    <row r="435" spans="1:4" s="33" customFormat="1" ht="24" customHeight="1" x14ac:dyDescent="0.25">
      <c r="A435" s="828">
        <v>427</v>
      </c>
      <c r="B435" s="829" t="s">
        <v>3326</v>
      </c>
      <c r="C435" s="828" t="s">
        <v>3327</v>
      </c>
      <c r="D435" s="1152">
        <v>2514</v>
      </c>
    </row>
    <row r="436" spans="1:4" s="33" customFormat="1" ht="24" customHeight="1" x14ac:dyDescent="0.25">
      <c r="A436" s="828">
        <v>428</v>
      </c>
      <c r="B436" s="829" t="s">
        <v>3328</v>
      </c>
      <c r="C436" s="828" t="s">
        <v>3329</v>
      </c>
      <c r="D436" s="1152">
        <v>1293</v>
      </c>
    </row>
    <row r="437" spans="1:4" s="33" customFormat="1" ht="24" customHeight="1" x14ac:dyDescent="0.25">
      <c r="A437" s="828">
        <v>429</v>
      </c>
      <c r="B437" s="829" t="s">
        <v>3330</v>
      </c>
      <c r="C437" s="828" t="s">
        <v>3331</v>
      </c>
      <c r="D437" s="1152">
        <v>2817</v>
      </c>
    </row>
    <row r="438" spans="1:4" s="33" customFormat="1" ht="24" customHeight="1" x14ac:dyDescent="0.25">
      <c r="A438" s="828">
        <v>430</v>
      </c>
      <c r="B438" s="829" t="s">
        <v>3332</v>
      </c>
      <c r="C438" s="828" t="s">
        <v>3333</v>
      </c>
      <c r="D438" s="1152">
        <v>1608</v>
      </c>
    </row>
    <row r="439" spans="1:4" s="33" customFormat="1" ht="24" customHeight="1" x14ac:dyDescent="0.25">
      <c r="A439" s="828">
        <v>431</v>
      </c>
      <c r="B439" s="829" t="s">
        <v>3334</v>
      </c>
      <c r="C439" s="828" t="s">
        <v>3335</v>
      </c>
      <c r="D439" s="1152">
        <v>1458</v>
      </c>
    </row>
    <row r="440" spans="1:4" s="33" customFormat="1" ht="24" customHeight="1" x14ac:dyDescent="0.25">
      <c r="A440" s="828">
        <v>432</v>
      </c>
      <c r="B440" s="829" t="s">
        <v>3336</v>
      </c>
      <c r="C440" s="828" t="s">
        <v>3337</v>
      </c>
      <c r="D440" s="1152">
        <v>1953</v>
      </c>
    </row>
    <row r="441" spans="1:4" s="33" customFormat="1" ht="24" customHeight="1" x14ac:dyDescent="0.25">
      <c r="A441" s="828">
        <v>433</v>
      </c>
      <c r="B441" s="829" t="s">
        <v>3338</v>
      </c>
      <c r="C441" s="828" t="s">
        <v>3339</v>
      </c>
      <c r="D441" s="1152">
        <v>2586</v>
      </c>
    </row>
    <row r="442" spans="1:4" s="33" customFormat="1" ht="24" customHeight="1" x14ac:dyDescent="0.25">
      <c r="A442" s="828">
        <v>434</v>
      </c>
      <c r="B442" s="829" t="s">
        <v>3340</v>
      </c>
      <c r="C442" s="828" t="s">
        <v>3341</v>
      </c>
      <c r="D442" s="1152">
        <v>2124</v>
      </c>
    </row>
    <row r="443" spans="1:4" s="33" customFormat="1" ht="24" customHeight="1" x14ac:dyDescent="0.25">
      <c r="A443" s="828">
        <v>435</v>
      </c>
      <c r="B443" s="829" t="s">
        <v>3342</v>
      </c>
      <c r="C443" s="828" t="s">
        <v>3343</v>
      </c>
      <c r="D443" s="1152">
        <v>1914</v>
      </c>
    </row>
    <row r="444" spans="1:4" s="33" customFormat="1" ht="24" customHeight="1" x14ac:dyDescent="0.25">
      <c r="A444" s="828">
        <v>436</v>
      </c>
      <c r="B444" s="829" t="s">
        <v>3344</v>
      </c>
      <c r="C444" s="828" t="s">
        <v>3345</v>
      </c>
      <c r="D444" s="1152">
        <v>2187</v>
      </c>
    </row>
    <row r="445" spans="1:4" s="33" customFormat="1" ht="24" customHeight="1" x14ac:dyDescent="0.25">
      <c r="A445" s="828">
        <v>437</v>
      </c>
      <c r="B445" s="829" t="s">
        <v>3346</v>
      </c>
      <c r="C445" s="828" t="s">
        <v>3347</v>
      </c>
      <c r="D445" s="1152">
        <v>1464</v>
      </c>
    </row>
    <row r="446" spans="1:4" s="33" customFormat="1" ht="24" customHeight="1" x14ac:dyDescent="0.25">
      <c r="A446" s="828">
        <v>438</v>
      </c>
      <c r="B446" s="829" t="s">
        <v>3348</v>
      </c>
      <c r="C446" s="828" t="s">
        <v>3349</v>
      </c>
      <c r="D446" s="1152">
        <v>1911</v>
      </c>
    </row>
    <row r="447" spans="1:4" s="33" customFormat="1" ht="24" customHeight="1" x14ac:dyDescent="0.25">
      <c r="A447" s="828">
        <v>439</v>
      </c>
      <c r="B447" s="829" t="s">
        <v>3350</v>
      </c>
      <c r="C447" s="828" t="s">
        <v>3351</v>
      </c>
      <c r="D447" s="1152">
        <v>1914</v>
      </c>
    </row>
    <row r="448" spans="1:4" s="33" customFormat="1" ht="24" customHeight="1" x14ac:dyDescent="0.25">
      <c r="A448" s="828">
        <v>440</v>
      </c>
      <c r="B448" s="829" t="s">
        <v>3352</v>
      </c>
      <c r="C448" s="828" t="s">
        <v>3353</v>
      </c>
      <c r="D448" s="1152">
        <v>2124</v>
      </c>
    </row>
    <row r="449" spans="1:4" s="33" customFormat="1" ht="24" customHeight="1" x14ac:dyDescent="0.25">
      <c r="A449" s="828">
        <v>441</v>
      </c>
      <c r="B449" s="829" t="s">
        <v>3354</v>
      </c>
      <c r="C449" s="828" t="s">
        <v>3355</v>
      </c>
      <c r="D449" s="1152">
        <v>1710</v>
      </c>
    </row>
    <row r="450" spans="1:4" s="33" customFormat="1" ht="24" customHeight="1" x14ac:dyDescent="0.25">
      <c r="A450" s="828">
        <v>442</v>
      </c>
      <c r="B450" s="829" t="s">
        <v>3356</v>
      </c>
      <c r="C450" s="828" t="s">
        <v>3357</v>
      </c>
      <c r="D450" s="1152">
        <v>2151</v>
      </c>
    </row>
    <row r="451" spans="1:4" s="33" customFormat="1" ht="24" customHeight="1" x14ac:dyDescent="0.25">
      <c r="A451" s="828">
        <v>443</v>
      </c>
      <c r="B451" s="829" t="s">
        <v>3358</v>
      </c>
      <c r="C451" s="828" t="s">
        <v>3359</v>
      </c>
      <c r="D451" s="1152">
        <v>2412</v>
      </c>
    </row>
    <row r="452" spans="1:4" s="33" customFormat="1" ht="24" customHeight="1" x14ac:dyDescent="0.25">
      <c r="A452" s="828">
        <v>444</v>
      </c>
      <c r="B452" s="829" t="s">
        <v>3360</v>
      </c>
      <c r="C452" s="828" t="s">
        <v>3361</v>
      </c>
      <c r="D452" s="1152">
        <v>2409</v>
      </c>
    </row>
    <row r="453" spans="1:4" s="33" customFormat="1" ht="24" customHeight="1" x14ac:dyDescent="0.25">
      <c r="A453" s="828">
        <v>445</v>
      </c>
      <c r="B453" s="829" t="s">
        <v>3362</v>
      </c>
      <c r="C453" s="828" t="s">
        <v>3363</v>
      </c>
      <c r="D453" s="1152">
        <v>2154</v>
      </c>
    </row>
    <row r="454" spans="1:4" s="33" customFormat="1" ht="24" customHeight="1" x14ac:dyDescent="0.25">
      <c r="A454" s="828">
        <v>446</v>
      </c>
      <c r="B454" s="829" t="s">
        <v>3364</v>
      </c>
      <c r="C454" s="828" t="s">
        <v>3365</v>
      </c>
      <c r="D454" s="1152">
        <v>2241</v>
      </c>
    </row>
    <row r="455" spans="1:4" s="33" customFormat="1" ht="24" customHeight="1" x14ac:dyDescent="0.25">
      <c r="A455" s="828">
        <v>447</v>
      </c>
      <c r="B455" s="829" t="s">
        <v>3366</v>
      </c>
      <c r="C455" s="828" t="s">
        <v>3367</v>
      </c>
      <c r="D455" s="1152">
        <v>2154</v>
      </c>
    </row>
    <row r="456" spans="1:4" s="33" customFormat="1" ht="24" customHeight="1" x14ac:dyDescent="0.25">
      <c r="A456" s="828">
        <v>448</v>
      </c>
      <c r="B456" s="829" t="s">
        <v>3368</v>
      </c>
      <c r="C456" s="828" t="s">
        <v>3369</v>
      </c>
      <c r="D456" s="1152">
        <v>2076</v>
      </c>
    </row>
    <row r="457" spans="1:4" s="33" customFormat="1" ht="24" customHeight="1" x14ac:dyDescent="0.25">
      <c r="A457" s="828">
        <v>449</v>
      </c>
      <c r="B457" s="829" t="s">
        <v>3370</v>
      </c>
      <c r="C457" s="828" t="s">
        <v>3371</v>
      </c>
      <c r="D457" s="1152">
        <v>2595</v>
      </c>
    </row>
    <row r="458" spans="1:4" s="33" customFormat="1" ht="24" customHeight="1" x14ac:dyDescent="0.25">
      <c r="A458" s="828">
        <v>450</v>
      </c>
      <c r="B458" s="829" t="s">
        <v>3372</v>
      </c>
      <c r="C458" s="828" t="s">
        <v>3373</v>
      </c>
      <c r="D458" s="1152">
        <v>2592</v>
      </c>
    </row>
    <row r="459" spans="1:4" s="33" customFormat="1" ht="24" customHeight="1" x14ac:dyDescent="0.25">
      <c r="A459" s="828">
        <v>451</v>
      </c>
      <c r="B459" s="829" t="s">
        <v>3374</v>
      </c>
      <c r="C459" s="828" t="s">
        <v>3375</v>
      </c>
      <c r="D459" s="1152">
        <v>1746</v>
      </c>
    </row>
    <row r="460" spans="1:4" s="33" customFormat="1" ht="24" customHeight="1" x14ac:dyDescent="0.25">
      <c r="A460" s="828">
        <v>452</v>
      </c>
      <c r="B460" s="829" t="s">
        <v>3376</v>
      </c>
      <c r="C460" s="828" t="s">
        <v>3377</v>
      </c>
      <c r="D460" s="1152">
        <v>2370</v>
      </c>
    </row>
    <row r="461" spans="1:4" s="33" customFormat="1" ht="24" customHeight="1" x14ac:dyDescent="0.25">
      <c r="A461" s="828">
        <v>453</v>
      </c>
      <c r="B461" s="829" t="s">
        <v>3378</v>
      </c>
      <c r="C461" s="828" t="s">
        <v>3379</v>
      </c>
      <c r="D461" s="1152">
        <v>1854</v>
      </c>
    </row>
    <row r="462" spans="1:4" s="33" customFormat="1" ht="24" customHeight="1" x14ac:dyDescent="0.25">
      <c r="A462" s="828">
        <v>454</v>
      </c>
      <c r="B462" s="829" t="s">
        <v>3380</v>
      </c>
      <c r="C462" s="828" t="s">
        <v>3381</v>
      </c>
      <c r="D462" s="1152">
        <v>1707</v>
      </c>
    </row>
    <row r="463" spans="1:4" s="33" customFormat="1" ht="24" customHeight="1" x14ac:dyDescent="0.25">
      <c r="A463" s="828">
        <v>455</v>
      </c>
      <c r="B463" s="829" t="s">
        <v>3382</v>
      </c>
      <c r="C463" s="828" t="s">
        <v>3381</v>
      </c>
      <c r="D463" s="1152">
        <v>1710</v>
      </c>
    </row>
    <row r="464" spans="1:4" s="33" customFormat="1" ht="24" customHeight="1" x14ac:dyDescent="0.25">
      <c r="A464" s="828">
        <v>456</v>
      </c>
      <c r="B464" s="829" t="s">
        <v>3383</v>
      </c>
      <c r="C464" s="828" t="s">
        <v>3384</v>
      </c>
      <c r="D464" s="1152">
        <v>1791</v>
      </c>
    </row>
    <row r="465" spans="1:4" s="33" customFormat="1" ht="24" customHeight="1" x14ac:dyDescent="0.25">
      <c r="A465" s="828">
        <v>457</v>
      </c>
      <c r="B465" s="829" t="s">
        <v>3385</v>
      </c>
      <c r="C465" s="828" t="s">
        <v>3386</v>
      </c>
      <c r="D465" s="1152">
        <v>1530</v>
      </c>
    </row>
    <row r="466" spans="1:4" s="33" customFormat="1" ht="24" customHeight="1" x14ac:dyDescent="0.25">
      <c r="A466" s="828">
        <v>458</v>
      </c>
      <c r="B466" s="829" t="s">
        <v>3387</v>
      </c>
      <c r="C466" s="828" t="s">
        <v>3388</v>
      </c>
      <c r="D466" s="1152">
        <v>1392</v>
      </c>
    </row>
    <row r="467" spans="1:4" s="33" customFormat="1" ht="24" customHeight="1" x14ac:dyDescent="0.25">
      <c r="A467" s="828">
        <v>459</v>
      </c>
      <c r="B467" s="829" t="s">
        <v>3389</v>
      </c>
      <c r="C467" s="828" t="s">
        <v>3390</v>
      </c>
      <c r="D467" s="1152">
        <v>2892</v>
      </c>
    </row>
    <row r="468" spans="1:4" s="33" customFormat="1" ht="24" customHeight="1" x14ac:dyDescent="0.25">
      <c r="A468" s="828">
        <v>460</v>
      </c>
      <c r="B468" s="829" t="s">
        <v>3391</v>
      </c>
      <c r="C468" s="828" t="s">
        <v>3392</v>
      </c>
      <c r="D468" s="1152">
        <v>1791</v>
      </c>
    </row>
    <row r="469" spans="1:4" s="33" customFormat="1" ht="24" customHeight="1" x14ac:dyDescent="0.25">
      <c r="A469" s="828">
        <v>461</v>
      </c>
      <c r="B469" s="829" t="s">
        <v>3393</v>
      </c>
      <c r="C469" s="828" t="s">
        <v>3394</v>
      </c>
      <c r="D469" s="1152">
        <v>1635</v>
      </c>
    </row>
    <row r="470" spans="1:4" s="33" customFormat="1" ht="24" customHeight="1" x14ac:dyDescent="0.25">
      <c r="A470" s="828">
        <v>462</v>
      </c>
      <c r="B470" s="829" t="s">
        <v>3395</v>
      </c>
      <c r="C470" s="828" t="s">
        <v>3396</v>
      </c>
      <c r="D470" s="1152">
        <v>1413</v>
      </c>
    </row>
    <row r="471" spans="1:4" s="33" customFormat="1" ht="24" customHeight="1" x14ac:dyDescent="0.25">
      <c r="A471" s="828">
        <v>463</v>
      </c>
      <c r="B471" s="829" t="s">
        <v>3397</v>
      </c>
      <c r="C471" s="828" t="s">
        <v>3398</v>
      </c>
      <c r="D471" s="1152">
        <v>2556</v>
      </c>
    </row>
    <row r="472" spans="1:4" s="33" customFormat="1" ht="24" customHeight="1" x14ac:dyDescent="0.25">
      <c r="A472" s="828">
        <v>464</v>
      </c>
      <c r="B472" s="829" t="s">
        <v>3399</v>
      </c>
      <c r="C472" s="828" t="s">
        <v>3400</v>
      </c>
      <c r="D472" s="1152">
        <v>1911</v>
      </c>
    </row>
    <row r="473" spans="1:4" s="33" customFormat="1" ht="24" customHeight="1" x14ac:dyDescent="0.25">
      <c r="A473" s="828">
        <v>465</v>
      </c>
      <c r="B473" s="829" t="s">
        <v>3401</v>
      </c>
      <c r="C473" s="828" t="s">
        <v>3402</v>
      </c>
      <c r="D473" s="1152">
        <v>1266</v>
      </c>
    </row>
    <row r="474" spans="1:4" s="33" customFormat="1" ht="24" customHeight="1" x14ac:dyDescent="0.25">
      <c r="A474" s="828">
        <v>466</v>
      </c>
      <c r="B474" s="829" t="s">
        <v>3403</v>
      </c>
      <c r="C474" s="828" t="s">
        <v>3404</v>
      </c>
      <c r="D474" s="1152">
        <v>1626</v>
      </c>
    </row>
    <row r="475" spans="1:4" s="33" customFormat="1" ht="24" customHeight="1" x14ac:dyDescent="0.25">
      <c r="A475" s="828">
        <v>467</v>
      </c>
      <c r="B475" s="829" t="s">
        <v>3405</v>
      </c>
      <c r="C475" s="828" t="s">
        <v>3406</v>
      </c>
      <c r="D475" s="1152">
        <v>1710</v>
      </c>
    </row>
    <row r="476" spans="1:4" s="33" customFormat="1" ht="24" customHeight="1" x14ac:dyDescent="0.25">
      <c r="A476" s="828">
        <v>468</v>
      </c>
      <c r="B476" s="829" t="s">
        <v>3407</v>
      </c>
      <c r="C476" s="828" t="s">
        <v>3408</v>
      </c>
      <c r="D476" s="1152">
        <v>1911</v>
      </c>
    </row>
    <row r="477" spans="1:4" s="33" customFormat="1" ht="24" customHeight="1" x14ac:dyDescent="0.25">
      <c r="A477" s="828">
        <v>469</v>
      </c>
      <c r="B477" s="829" t="s">
        <v>3409</v>
      </c>
      <c r="C477" s="828" t="s">
        <v>3410</v>
      </c>
      <c r="D477" s="1152">
        <v>1377</v>
      </c>
    </row>
    <row r="478" spans="1:4" s="33" customFormat="1" ht="24" customHeight="1" x14ac:dyDescent="0.25">
      <c r="A478" s="828">
        <v>470</v>
      </c>
      <c r="B478" s="829" t="s">
        <v>3411</v>
      </c>
      <c r="C478" s="828" t="s">
        <v>3412</v>
      </c>
      <c r="D478" s="1152">
        <v>1542</v>
      </c>
    </row>
    <row r="479" spans="1:4" s="33" customFormat="1" ht="24" customHeight="1" x14ac:dyDescent="0.25">
      <c r="A479" s="828">
        <v>471</v>
      </c>
      <c r="B479" s="829" t="s">
        <v>3413</v>
      </c>
      <c r="C479" s="828" t="s">
        <v>3414</v>
      </c>
      <c r="D479" s="1152">
        <v>2220</v>
      </c>
    </row>
    <row r="480" spans="1:4" s="33" customFormat="1" ht="24" customHeight="1" x14ac:dyDescent="0.25">
      <c r="A480" s="828">
        <v>472</v>
      </c>
      <c r="B480" s="829" t="s">
        <v>3415</v>
      </c>
      <c r="C480" s="828" t="s">
        <v>3416</v>
      </c>
      <c r="D480" s="1152">
        <v>2205</v>
      </c>
    </row>
    <row r="481" spans="1:4" s="33" customFormat="1" ht="24" customHeight="1" x14ac:dyDescent="0.25">
      <c r="A481" s="828">
        <v>473</v>
      </c>
      <c r="B481" s="829" t="s">
        <v>3417</v>
      </c>
      <c r="C481" s="828" t="s">
        <v>3418</v>
      </c>
      <c r="D481" s="1152">
        <v>1377</v>
      </c>
    </row>
    <row r="482" spans="1:4" s="33" customFormat="1" ht="24" customHeight="1" x14ac:dyDescent="0.25">
      <c r="A482" s="828">
        <v>474</v>
      </c>
      <c r="B482" s="829" t="s">
        <v>3419</v>
      </c>
      <c r="C482" s="828" t="s">
        <v>3420</v>
      </c>
      <c r="D482" s="1152">
        <v>1542</v>
      </c>
    </row>
    <row r="483" spans="1:4" s="33" customFormat="1" ht="24" customHeight="1" x14ac:dyDescent="0.25">
      <c r="A483" s="828">
        <v>475</v>
      </c>
      <c r="B483" s="829" t="s">
        <v>3421</v>
      </c>
      <c r="C483" s="828" t="s">
        <v>3422</v>
      </c>
      <c r="D483" s="1152">
        <v>1728</v>
      </c>
    </row>
    <row r="484" spans="1:4" s="33" customFormat="1" ht="24" customHeight="1" x14ac:dyDescent="0.25">
      <c r="A484" s="828">
        <v>476</v>
      </c>
      <c r="B484" s="829" t="s">
        <v>3423</v>
      </c>
      <c r="C484" s="828" t="s">
        <v>3424</v>
      </c>
      <c r="D484" s="1152">
        <v>1374</v>
      </c>
    </row>
    <row r="485" spans="1:4" s="33" customFormat="1" ht="24" customHeight="1" x14ac:dyDescent="0.25">
      <c r="A485" s="828">
        <v>477</v>
      </c>
      <c r="B485" s="829" t="s">
        <v>3425</v>
      </c>
      <c r="C485" s="828" t="s">
        <v>3426</v>
      </c>
      <c r="D485" s="1152">
        <v>2661</v>
      </c>
    </row>
    <row r="486" spans="1:4" s="33" customFormat="1" ht="24" customHeight="1" x14ac:dyDescent="0.25">
      <c r="A486" s="828">
        <v>478</v>
      </c>
      <c r="B486" s="829" t="s">
        <v>3427</v>
      </c>
      <c r="C486" s="828" t="s">
        <v>3428</v>
      </c>
      <c r="D486" s="1152">
        <v>2142</v>
      </c>
    </row>
    <row r="487" spans="1:4" s="33" customFormat="1" ht="24" customHeight="1" x14ac:dyDescent="0.25">
      <c r="A487" s="828">
        <v>479</v>
      </c>
      <c r="B487" s="829" t="s">
        <v>3429</v>
      </c>
      <c r="C487" s="828" t="s">
        <v>3430</v>
      </c>
      <c r="D487" s="1152">
        <v>2502</v>
      </c>
    </row>
    <row r="488" spans="1:4" s="33" customFormat="1" ht="24" customHeight="1" x14ac:dyDescent="0.25">
      <c r="A488" s="828">
        <v>480</v>
      </c>
      <c r="B488" s="829" t="s">
        <v>3431</v>
      </c>
      <c r="C488" s="828" t="s">
        <v>3432</v>
      </c>
      <c r="D488" s="1152">
        <v>2151</v>
      </c>
    </row>
    <row r="489" spans="1:4" s="33" customFormat="1" ht="24" customHeight="1" x14ac:dyDescent="0.25">
      <c r="A489" s="828">
        <v>481</v>
      </c>
      <c r="B489" s="829" t="s">
        <v>3433</v>
      </c>
      <c r="C489" s="828" t="s">
        <v>3434</v>
      </c>
      <c r="D489" s="1152">
        <v>1728</v>
      </c>
    </row>
    <row r="490" spans="1:4" s="33" customFormat="1" ht="24" customHeight="1" x14ac:dyDescent="0.25">
      <c r="A490" s="828">
        <v>482</v>
      </c>
      <c r="B490" s="829" t="s">
        <v>3435</v>
      </c>
      <c r="C490" s="828" t="s">
        <v>3436</v>
      </c>
      <c r="D490" s="1152">
        <v>2280</v>
      </c>
    </row>
    <row r="491" spans="1:4" s="33" customFormat="1" ht="24" customHeight="1" x14ac:dyDescent="0.25">
      <c r="A491" s="828">
        <v>483</v>
      </c>
      <c r="B491" s="829" t="s">
        <v>3437</v>
      </c>
      <c r="C491" s="828" t="s">
        <v>3438</v>
      </c>
      <c r="D491" s="1152">
        <v>1986</v>
      </c>
    </row>
    <row r="492" spans="1:4" s="33" customFormat="1" ht="24" customHeight="1" x14ac:dyDescent="0.25">
      <c r="A492" s="828">
        <v>484</v>
      </c>
      <c r="B492" s="829" t="s">
        <v>3439</v>
      </c>
      <c r="C492" s="828" t="s">
        <v>3440</v>
      </c>
      <c r="D492" s="1152">
        <v>2187</v>
      </c>
    </row>
    <row r="493" spans="1:4" s="33" customFormat="1" ht="24" customHeight="1" x14ac:dyDescent="0.25">
      <c r="A493" s="828">
        <v>485</v>
      </c>
      <c r="B493" s="829" t="s">
        <v>3441</v>
      </c>
      <c r="C493" s="828" t="s">
        <v>3442</v>
      </c>
      <c r="D493" s="1152">
        <v>2613</v>
      </c>
    </row>
    <row r="494" spans="1:4" s="33" customFormat="1" ht="24" customHeight="1" x14ac:dyDescent="0.25">
      <c r="A494" s="828">
        <v>486</v>
      </c>
      <c r="B494" s="829" t="s">
        <v>3443</v>
      </c>
      <c r="C494" s="828" t="s">
        <v>3444</v>
      </c>
      <c r="D494" s="1152">
        <v>2205</v>
      </c>
    </row>
    <row r="495" spans="1:4" s="33" customFormat="1" ht="24" customHeight="1" x14ac:dyDescent="0.25">
      <c r="A495" s="828">
        <v>487</v>
      </c>
      <c r="B495" s="829" t="s">
        <v>3445</v>
      </c>
      <c r="C495" s="828" t="s">
        <v>3446</v>
      </c>
      <c r="D495" s="1152">
        <v>2595</v>
      </c>
    </row>
    <row r="496" spans="1:4" s="33" customFormat="1" ht="24" customHeight="1" x14ac:dyDescent="0.25">
      <c r="A496" s="828">
        <v>488</v>
      </c>
      <c r="B496" s="829" t="s">
        <v>3447</v>
      </c>
      <c r="C496" s="828" t="s">
        <v>3448</v>
      </c>
      <c r="D496" s="1152">
        <v>2151</v>
      </c>
    </row>
    <row r="497" spans="1:4" s="33" customFormat="1" ht="24" customHeight="1" x14ac:dyDescent="0.25">
      <c r="A497" s="828">
        <v>489</v>
      </c>
      <c r="B497" s="829" t="s">
        <v>3449</v>
      </c>
      <c r="C497" s="828" t="s">
        <v>3450</v>
      </c>
      <c r="D497" s="1152">
        <v>2079</v>
      </c>
    </row>
    <row r="498" spans="1:4" s="33" customFormat="1" ht="24" customHeight="1" x14ac:dyDescent="0.25">
      <c r="A498" s="828">
        <v>490</v>
      </c>
      <c r="B498" s="829" t="s">
        <v>3451</v>
      </c>
      <c r="C498" s="828" t="s">
        <v>3452</v>
      </c>
      <c r="D498" s="1152">
        <v>2592</v>
      </c>
    </row>
    <row r="499" spans="1:4" s="33" customFormat="1" ht="24" customHeight="1" x14ac:dyDescent="0.25">
      <c r="A499" s="828">
        <v>491</v>
      </c>
      <c r="B499" s="829" t="s">
        <v>3453</v>
      </c>
      <c r="C499" s="828" t="s">
        <v>3454</v>
      </c>
      <c r="D499" s="1152">
        <v>2244</v>
      </c>
    </row>
    <row r="500" spans="1:4" s="33" customFormat="1" ht="24" customHeight="1" x14ac:dyDescent="0.25">
      <c r="A500" s="828">
        <v>492</v>
      </c>
      <c r="B500" s="829" t="s">
        <v>3455</v>
      </c>
      <c r="C500" s="828" t="s">
        <v>3456</v>
      </c>
      <c r="D500" s="1152">
        <v>1707</v>
      </c>
    </row>
    <row r="501" spans="1:4" s="33" customFormat="1" ht="24" customHeight="1" x14ac:dyDescent="0.25">
      <c r="A501" s="828">
        <v>493</v>
      </c>
      <c r="B501" s="829" t="s">
        <v>3457</v>
      </c>
      <c r="C501" s="828" t="s">
        <v>3458</v>
      </c>
      <c r="D501" s="1152">
        <v>1710</v>
      </c>
    </row>
    <row r="502" spans="1:4" s="33" customFormat="1" ht="24" customHeight="1" x14ac:dyDescent="0.25">
      <c r="A502" s="828">
        <v>494</v>
      </c>
      <c r="B502" s="829" t="s">
        <v>3459</v>
      </c>
      <c r="C502" s="828" t="s">
        <v>3460</v>
      </c>
      <c r="D502" s="1152">
        <v>1560</v>
      </c>
    </row>
    <row r="503" spans="1:4" s="33" customFormat="1" ht="24" customHeight="1" x14ac:dyDescent="0.25">
      <c r="A503" s="828">
        <v>495</v>
      </c>
      <c r="B503" s="829" t="s">
        <v>3461</v>
      </c>
      <c r="C503" s="828" t="s">
        <v>3462</v>
      </c>
      <c r="D503" s="1152">
        <v>1341</v>
      </c>
    </row>
    <row r="504" spans="1:4" s="33" customFormat="1" ht="24" customHeight="1" x14ac:dyDescent="0.25">
      <c r="A504" s="828">
        <v>496</v>
      </c>
      <c r="B504" s="829" t="s">
        <v>3463</v>
      </c>
      <c r="C504" s="828" t="s">
        <v>3464</v>
      </c>
      <c r="D504" s="1152">
        <v>1560</v>
      </c>
    </row>
    <row r="505" spans="1:4" s="33" customFormat="1" ht="24" customHeight="1" x14ac:dyDescent="0.25">
      <c r="A505" s="828">
        <v>497</v>
      </c>
      <c r="B505" s="829" t="s">
        <v>3465</v>
      </c>
      <c r="C505" s="828" t="s">
        <v>3466</v>
      </c>
      <c r="D505" s="1152">
        <v>1416</v>
      </c>
    </row>
    <row r="506" spans="1:4" s="33" customFormat="1" ht="24" customHeight="1" x14ac:dyDescent="0.25">
      <c r="A506" s="828">
        <v>498</v>
      </c>
      <c r="B506" s="829" t="s">
        <v>3467</v>
      </c>
      <c r="C506" s="828" t="s">
        <v>3468</v>
      </c>
      <c r="D506" s="1152">
        <v>1560</v>
      </c>
    </row>
    <row r="507" spans="1:4" s="33" customFormat="1" ht="24" customHeight="1" x14ac:dyDescent="0.25">
      <c r="A507" s="828">
        <v>499</v>
      </c>
      <c r="B507" s="829" t="s">
        <v>3469</v>
      </c>
      <c r="C507" s="828" t="s">
        <v>3470</v>
      </c>
      <c r="D507" s="1152">
        <v>1416</v>
      </c>
    </row>
    <row r="508" spans="1:4" s="33" customFormat="1" ht="24" customHeight="1" x14ac:dyDescent="0.25">
      <c r="A508" s="828">
        <v>500</v>
      </c>
      <c r="B508" s="829" t="s">
        <v>3471</v>
      </c>
      <c r="C508" s="828" t="s">
        <v>3472</v>
      </c>
      <c r="D508" s="1152">
        <v>1188</v>
      </c>
    </row>
    <row r="509" spans="1:4" s="33" customFormat="1" ht="24" customHeight="1" x14ac:dyDescent="0.25">
      <c r="A509" s="828">
        <v>501</v>
      </c>
      <c r="B509" s="829" t="s">
        <v>3473</v>
      </c>
      <c r="C509" s="828" t="s">
        <v>3474</v>
      </c>
      <c r="D509" s="1152">
        <v>2043</v>
      </c>
    </row>
    <row r="510" spans="1:4" s="33" customFormat="1" ht="24" customHeight="1" x14ac:dyDescent="0.25">
      <c r="A510" s="828">
        <v>502</v>
      </c>
      <c r="B510" s="829" t="s">
        <v>3475</v>
      </c>
      <c r="C510" s="828" t="s">
        <v>3476</v>
      </c>
      <c r="D510" s="1152">
        <v>1302</v>
      </c>
    </row>
    <row r="511" spans="1:4" s="33" customFormat="1" ht="24" customHeight="1" x14ac:dyDescent="0.25">
      <c r="A511" s="828">
        <v>503</v>
      </c>
      <c r="B511" s="829" t="s">
        <v>3477</v>
      </c>
      <c r="C511" s="828" t="s">
        <v>3478</v>
      </c>
      <c r="D511" s="1152">
        <v>1785</v>
      </c>
    </row>
    <row r="512" spans="1:4" s="33" customFormat="1" ht="24" customHeight="1" x14ac:dyDescent="0.25">
      <c r="A512" s="828">
        <v>504</v>
      </c>
      <c r="B512" s="829" t="s">
        <v>3479</v>
      </c>
      <c r="C512" s="828" t="s">
        <v>3480</v>
      </c>
      <c r="D512" s="1152">
        <v>1614</v>
      </c>
    </row>
    <row r="513" spans="1:4" s="33" customFormat="1" ht="24" customHeight="1" x14ac:dyDescent="0.25">
      <c r="A513" s="828">
        <v>505</v>
      </c>
      <c r="B513" s="829" t="s">
        <v>3481</v>
      </c>
      <c r="C513" s="828" t="s">
        <v>3482</v>
      </c>
      <c r="D513" s="1152">
        <v>1341</v>
      </c>
    </row>
    <row r="514" spans="1:4" s="33" customFormat="1" ht="24" customHeight="1" x14ac:dyDescent="0.25">
      <c r="A514" s="828">
        <v>506</v>
      </c>
      <c r="B514" s="829" t="s">
        <v>3483</v>
      </c>
      <c r="C514" s="828" t="s">
        <v>3484</v>
      </c>
      <c r="D514" s="1152">
        <v>1818</v>
      </c>
    </row>
    <row r="515" spans="1:4" s="33" customFormat="1" ht="24" customHeight="1" x14ac:dyDescent="0.25">
      <c r="A515" s="828">
        <v>507</v>
      </c>
      <c r="B515" s="829" t="s">
        <v>3485</v>
      </c>
      <c r="C515" s="828" t="s">
        <v>3486</v>
      </c>
      <c r="D515" s="1152">
        <v>1674</v>
      </c>
    </row>
    <row r="516" spans="1:4" s="33" customFormat="1" ht="24" customHeight="1" x14ac:dyDescent="0.25">
      <c r="A516" s="828">
        <v>508</v>
      </c>
      <c r="B516" s="829" t="s">
        <v>3487</v>
      </c>
      <c r="C516" s="828" t="s">
        <v>3488</v>
      </c>
      <c r="D516" s="1152">
        <v>1743</v>
      </c>
    </row>
    <row r="517" spans="1:4" s="33" customFormat="1" ht="24" customHeight="1" x14ac:dyDescent="0.25">
      <c r="A517" s="828">
        <v>509</v>
      </c>
      <c r="B517" s="829" t="s">
        <v>3489</v>
      </c>
      <c r="C517" s="828" t="s">
        <v>3490</v>
      </c>
      <c r="D517" s="1152">
        <v>1341</v>
      </c>
    </row>
    <row r="518" spans="1:4" s="33" customFormat="1" ht="24" customHeight="1" x14ac:dyDescent="0.25">
      <c r="A518" s="828">
        <v>510</v>
      </c>
      <c r="B518" s="829" t="s">
        <v>3491</v>
      </c>
      <c r="C518" s="828" t="s">
        <v>3492</v>
      </c>
      <c r="D518" s="1152">
        <v>1605</v>
      </c>
    </row>
    <row r="519" spans="1:4" s="33" customFormat="1" ht="24" customHeight="1" x14ac:dyDescent="0.25">
      <c r="A519" s="828">
        <v>511</v>
      </c>
      <c r="B519" s="829" t="s">
        <v>3493</v>
      </c>
      <c r="C519" s="828" t="s">
        <v>3494</v>
      </c>
      <c r="D519" s="1152">
        <v>1491</v>
      </c>
    </row>
    <row r="520" spans="1:4" s="33" customFormat="1" ht="24" customHeight="1" x14ac:dyDescent="0.25">
      <c r="A520" s="828">
        <v>512</v>
      </c>
      <c r="B520" s="829" t="s">
        <v>3495</v>
      </c>
      <c r="C520" s="828" t="s">
        <v>3496</v>
      </c>
      <c r="D520" s="1152">
        <v>1545</v>
      </c>
    </row>
    <row r="521" spans="1:4" s="33" customFormat="1" ht="24" customHeight="1" x14ac:dyDescent="0.25">
      <c r="A521" s="828">
        <v>513</v>
      </c>
      <c r="B521" s="829" t="s">
        <v>3497</v>
      </c>
      <c r="C521" s="828" t="s">
        <v>3498</v>
      </c>
      <c r="D521" s="1152">
        <v>1488</v>
      </c>
    </row>
    <row r="522" spans="1:4" s="33" customFormat="1" ht="24" customHeight="1" x14ac:dyDescent="0.25">
      <c r="A522" s="828">
        <v>514</v>
      </c>
      <c r="B522" s="829" t="s">
        <v>3499</v>
      </c>
      <c r="C522" s="828" t="s">
        <v>3500</v>
      </c>
      <c r="D522" s="1152">
        <v>834</v>
      </c>
    </row>
    <row r="523" spans="1:4" s="33" customFormat="1" ht="24" customHeight="1" x14ac:dyDescent="0.25">
      <c r="A523" s="828">
        <v>515</v>
      </c>
      <c r="B523" s="829" t="s">
        <v>3501</v>
      </c>
      <c r="C523" s="828" t="s">
        <v>3502</v>
      </c>
      <c r="D523" s="1152">
        <v>1761</v>
      </c>
    </row>
    <row r="524" spans="1:4" s="33" customFormat="1" ht="24" customHeight="1" x14ac:dyDescent="0.25">
      <c r="A524" s="828">
        <v>516</v>
      </c>
      <c r="B524" s="829" t="s">
        <v>3503</v>
      </c>
      <c r="C524" s="828" t="s">
        <v>3504</v>
      </c>
      <c r="D524" s="1152">
        <v>1674</v>
      </c>
    </row>
    <row r="525" spans="1:4" s="33" customFormat="1" ht="24" customHeight="1" x14ac:dyDescent="0.25">
      <c r="A525" s="828">
        <v>517</v>
      </c>
      <c r="B525" s="829" t="s">
        <v>3505</v>
      </c>
      <c r="C525" s="828" t="s">
        <v>3506</v>
      </c>
      <c r="D525" s="1152">
        <v>1674</v>
      </c>
    </row>
    <row r="526" spans="1:4" s="33" customFormat="1" ht="24" customHeight="1" x14ac:dyDescent="0.25">
      <c r="A526" s="828">
        <v>518</v>
      </c>
      <c r="B526" s="829" t="s">
        <v>3507</v>
      </c>
      <c r="C526" s="828" t="s">
        <v>3486</v>
      </c>
      <c r="D526" s="1152">
        <v>1797</v>
      </c>
    </row>
    <row r="527" spans="1:4" s="33" customFormat="1" ht="24" customHeight="1" x14ac:dyDescent="0.25">
      <c r="A527" s="828">
        <v>519</v>
      </c>
      <c r="B527" s="829" t="s">
        <v>3508</v>
      </c>
      <c r="C527" s="828" t="s">
        <v>3509</v>
      </c>
      <c r="D527" s="1152">
        <v>1761</v>
      </c>
    </row>
    <row r="528" spans="1:4" s="33" customFormat="1" ht="24" customHeight="1" x14ac:dyDescent="0.25">
      <c r="A528" s="828">
        <v>520</v>
      </c>
      <c r="B528" s="829" t="s">
        <v>3510</v>
      </c>
      <c r="C528" s="828" t="s">
        <v>3511</v>
      </c>
      <c r="D528" s="1152">
        <v>1527</v>
      </c>
    </row>
    <row r="529" spans="1:4" s="33" customFormat="1" ht="24" customHeight="1" x14ac:dyDescent="0.25">
      <c r="A529" s="828">
        <v>521</v>
      </c>
      <c r="B529" s="829" t="s">
        <v>3512</v>
      </c>
      <c r="C529" s="828" t="s">
        <v>3513</v>
      </c>
      <c r="D529" s="1152">
        <v>1788</v>
      </c>
    </row>
    <row r="530" spans="1:4" s="33" customFormat="1" ht="24" customHeight="1" x14ac:dyDescent="0.25">
      <c r="A530" s="828">
        <v>522</v>
      </c>
      <c r="B530" s="829" t="s">
        <v>3514</v>
      </c>
      <c r="C530" s="828" t="s">
        <v>3478</v>
      </c>
      <c r="D530" s="1152">
        <v>1785</v>
      </c>
    </row>
    <row r="531" spans="1:4" s="33" customFormat="1" ht="24" customHeight="1" x14ac:dyDescent="0.25">
      <c r="A531" s="828">
        <v>523</v>
      </c>
      <c r="B531" s="829" t="s">
        <v>3515</v>
      </c>
      <c r="C531" s="828" t="s">
        <v>3516</v>
      </c>
      <c r="D531" s="1152">
        <v>1704</v>
      </c>
    </row>
    <row r="532" spans="1:4" s="33" customFormat="1" ht="24" customHeight="1" x14ac:dyDescent="0.25">
      <c r="A532" s="828">
        <v>524</v>
      </c>
      <c r="B532" s="829" t="s">
        <v>3517</v>
      </c>
      <c r="C532" s="828" t="s">
        <v>3518</v>
      </c>
      <c r="D532" s="1152">
        <v>1719</v>
      </c>
    </row>
    <row r="533" spans="1:4" s="33" customFormat="1" ht="24" customHeight="1" x14ac:dyDescent="0.25">
      <c r="A533" s="828">
        <v>525</v>
      </c>
      <c r="B533" s="829" t="s">
        <v>3519</v>
      </c>
      <c r="C533" s="828" t="s">
        <v>3520</v>
      </c>
      <c r="D533" s="1152">
        <v>2148</v>
      </c>
    </row>
    <row r="534" spans="1:4" s="33" customFormat="1" ht="24" customHeight="1" x14ac:dyDescent="0.25">
      <c r="A534" s="828">
        <v>526</v>
      </c>
      <c r="B534" s="829" t="s">
        <v>3521</v>
      </c>
      <c r="C534" s="828" t="s">
        <v>3522</v>
      </c>
      <c r="D534" s="1152">
        <v>1740</v>
      </c>
    </row>
    <row r="535" spans="1:4" s="33" customFormat="1" ht="24" customHeight="1" x14ac:dyDescent="0.25">
      <c r="A535" s="828">
        <v>527</v>
      </c>
      <c r="B535" s="829" t="s">
        <v>3523</v>
      </c>
      <c r="C535" s="828" t="s">
        <v>3524</v>
      </c>
      <c r="D535" s="1152">
        <v>1998</v>
      </c>
    </row>
    <row r="536" spans="1:4" s="33" customFormat="1" ht="30" customHeight="1" x14ac:dyDescent="0.25">
      <c r="A536" s="828">
        <v>528</v>
      </c>
      <c r="B536" s="829" t="s">
        <v>3525</v>
      </c>
      <c r="C536" s="828" t="s">
        <v>3526</v>
      </c>
      <c r="D536" s="1152">
        <v>2145</v>
      </c>
    </row>
    <row r="537" spans="1:4" s="33" customFormat="1" ht="30" customHeight="1" x14ac:dyDescent="0.25">
      <c r="A537" s="828">
        <v>529</v>
      </c>
      <c r="B537" s="829" t="s">
        <v>3527</v>
      </c>
      <c r="C537" s="828" t="s">
        <v>3528</v>
      </c>
      <c r="D537" s="1152">
        <v>1998</v>
      </c>
    </row>
    <row r="538" spans="1:4" s="33" customFormat="1" ht="30" customHeight="1" x14ac:dyDescent="0.25">
      <c r="A538" s="828">
        <v>530</v>
      </c>
      <c r="B538" s="830" t="s">
        <v>3529</v>
      </c>
      <c r="C538" s="828" t="s">
        <v>3530</v>
      </c>
      <c r="D538" s="1152">
        <v>1098</v>
      </c>
    </row>
    <row r="539" spans="1:4" s="33" customFormat="1" ht="30" customHeight="1" x14ac:dyDescent="0.25">
      <c r="A539" s="828">
        <v>531</v>
      </c>
      <c r="B539" s="830" t="s">
        <v>3531</v>
      </c>
      <c r="C539" s="828" t="s">
        <v>3532</v>
      </c>
      <c r="D539" s="1152">
        <v>1722</v>
      </c>
    </row>
    <row r="540" spans="1:4" s="33" customFormat="1" ht="30" customHeight="1" x14ac:dyDescent="0.25">
      <c r="A540" s="828">
        <v>532</v>
      </c>
      <c r="B540" s="830" t="s">
        <v>3533</v>
      </c>
      <c r="C540" s="828" t="s">
        <v>3534</v>
      </c>
      <c r="D540" s="1152">
        <v>1995</v>
      </c>
    </row>
    <row r="541" spans="1:4" s="33" customFormat="1" ht="30" customHeight="1" x14ac:dyDescent="0.25">
      <c r="A541" s="828">
        <v>533</v>
      </c>
      <c r="B541" s="830" t="s">
        <v>3535</v>
      </c>
      <c r="C541" s="828" t="s">
        <v>3536</v>
      </c>
      <c r="D541" s="1152">
        <v>1848</v>
      </c>
    </row>
    <row r="542" spans="1:4" s="33" customFormat="1" ht="30" customHeight="1" x14ac:dyDescent="0.25">
      <c r="A542" s="828">
        <v>534</v>
      </c>
      <c r="B542" s="830" t="s">
        <v>3537</v>
      </c>
      <c r="C542" s="828" t="s">
        <v>3538</v>
      </c>
      <c r="D542" s="1152">
        <v>1461</v>
      </c>
    </row>
    <row r="543" spans="1:4" s="33" customFormat="1" ht="30" customHeight="1" x14ac:dyDescent="0.25">
      <c r="A543" s="828">
        <v>535</v>
      </c>
      <c r="B543" s="830" t="s">
        <v>3539</v>
      </c>
      <c r="C543" s="828" t="s">
        <v>3540</v>
      </c>
      <c r="D543" s="1152">
        <v>3075</v>
      </c>
    </row>
    <row r="544" spans="1:4" s="33" customFormat="1" ht="30" customHeight="1" x14ac:dyDescent="0.25">
      <c r="A544" s="828">
        <v>536</v>
      </c>
      <c r="B544" s="830" t="s">
        <v>3541</v>
      </c>
      <c r="C544" s="828" t="s">
        <v>3542</v>
      </c>
      <c r="D544" s="1152">
        <v>1001722.58</v>
      </c>
    </row>
    <row r="545" spans="1:16383" s="33" customFormat="1" ht="22.5" customHeight="1" x14ac:dyDescent="0.25">
      <c r="A545" s="828">
        <v>537</v>
      </c>
      <c r="B545" s="830" t="s">
        <v>3543</v>
      </c>
      <c r="C545" s="828" t="s">
        <v>3544</v>
      </c>
      <c r="D545" s="1152">
        <v>2795528.8</v>
      </c>
    </row>
    <row r="546" spans="1:16383" s="33" customFormat="1" ht="30" customHeight="1" x14ac:dyDescent="0.25">
      <c r="A546" s="828"/>
      <c r="B546" s="830" t="s">
        <v>904</v>
      </c>
      <c r="C546" s="828"/>
      <c r="D546" s="831"/>
    </row>
    <row r="547" spans="1:16383" s="33" customFormat="1" ht="30" customHeight="1" x14ac:dyDescent="0.25">
      <c r="A547" s="828">
        <v>1</v>
      </c>
      <c r="B547" s="1153" t="s">
        <v>3545</v>
      </c>
      <c r="C547" s="1153" t="s">
        <v>3546</v>
      </c>
      <c r="D547" s="1154">
        <v>21502500</v>
      </c>
    </row>
    <row r="548" spans="1:16383" s="33" customFormat="1" ht="30" customHeight="1" x14ac:dyDescent="0.25">
      <c r="A548" s="828"/>
      <c r="B548" s="830"/>
      <c r="C548" s="828"/>
      <c r="D548" s="831"/>
    </row>
    <row r="549" spans="1:16383" s="33" customFormat="1" ht="30" customHeight="1" x14ac:dyDescent="0.25">
      <c r="A549" s="828"/>
      <c r="B549" s="830" t="s">
        <v>905</v>
      </c>
      <c r="C549" s="828"/>
      <c r="D549" s="831"/>
    </row>
    <row r="550" spans="1:16383" s="33" customFormat="1" ht="30" customHeight="1" x14ac:dyDescent="0.25">
      <c r="A550" s="828">
        <v>1</v>
      </c>
      <c r="B550" s="1153" t="s">
        <v>3547</v>
      </c>
      <c r="C550" s="1153" t="s">
        <v>3548</v>
      </c>
      <c r="D550" s="1154">
        <v>35491964.390000001</v>
      </c>
    </row>
    <row r="551" spans="1:16383" s="33" customFormat="1" ht="30" customHeight="1" x14ac:dyDescent="0.25">
      <c r="A551" s="828"/>
      <c r="B551" s="830"/>
      <c r="C551" s="828"/>
      <c r="D551" s="831"/>
    </row>
    <row r="552" spans="1:16383" s="33" customFormat="1" ht="30" customHeight="1" x14ac:dyDescent="0.25">
      <c r="A552" s="828"/>
      <c r="B552" s="830"/>
      <c r="C552" s="828"/>
      <c r="D552" s="831"/>
    </row>
    <row r="553" spans="1:16383" s="33" customFormat="1" ht="30" customHeight="1" x14ac:dyDescent="0.25">
      <c r="A553" s="828"/>
      <c r="B553" s="830" t="s">
        <v>906</v>
      </c>
      <c r="C553" s="828"/>
      <c r="D553" s="831"/>
    </row>
    <row r="554" spans="1:16383" s="33" customFormat="1" x14ac:dyDescent="0.25">
      <c r="A554" s="1507"/>
      <c r="B554" s="1507"/>
      <c r="C554" s="1507"/>
      <c r="D554" s="1507"/>
    </row>
    <row r="555" spans="1:16383" s="33" customFormat="1" x14ac:dyDescent="0.3">
      <c r="A555" s="440" t="s">
        <v>243</v>
      </c>
      <c r="B555" s="3"/>
      <c r="C555" s="3"/>
      <c r="D555" s="3"/>
      <c r="E555" s="440"/>
      <c r="F555" s="3"/>
      <c r="G555" s="580"/>
      <c r="H555" s="3"/>
      <c r="I555" s="440"/>
      <c r="J555" s="3"/>
      <c r="K555" s="580"/>
      <c r="L555" s="3"/>
      <c r="M555" s="440"/>
      <c r="N555" s="3"/>
      <c r="O555" s="580"/>
      <c r="P555" s="3"/>
      <c r="Q555" s="440"/>
      <c r="R555" s="3"/>
      <c r="S555" s="580"/>
      <c r="T555" s="3"/>
      <c r="U555" s="440"/>
      <c r="V555" s="3"/>
      <c r="W555" s="580"/>
      <c r="X555" s="3"/>
      <c r="Y555" s="440"/>
      <c r="Z555" s="3"/>
      <c r="AA555" s="580"/>
      <c r="AB555" s="3"/>
      <c r="AC555" s="440"/>
      <c r="AD555" s="3"/>
      <c r="AE555" s="580"/>
      <c r="AF555" s="3"/>
      <c r="AG555" s="440"/>
      <c r="AH555" s="3"/>
      <c r="AI555" s="580"/>
      <c r="AJ555" s="3"/>
      <c r="AK555" s="440"/>
      <c r="AL555" s="3"/>
      <c r="AM555" s="580"/>
      <c r="AN555" s="3"/>
      <c r="AO555" s="440"/>
      <c r="AP555" s="3"/>
      <c r="AQ555" s="580"/>
      <c r="AR555" s="3"/>
      <c r="AS555" s="440"/>
      <c r="AT555" s="3"/>
      <c r="AU555" s="580"/>
      <c r="AV555" s="3"/>
      <c r="AW555" s="440"/>
      <c r="AX555" s="3"/>
      <c r="AY555" s="580"/>
      <c r="AZ555" s="3"/>
      <c r="BA555" s="440"/>
      <c r="BB555" s="3"/>
      <c r="BC555" s="580"/>
      <c r="BD555" s="3"/>
      <c r="BE555" s="440"/>
      <c r="BF555" s="3"/>
      <c r="BG555" s="580"/>
      <c r="BH555" s="3"/>
      <c r="BI555" s="440"/>
      <c r="BJ555" s="3"/>
      <c r="BK555" s="580"/>
      <c r="BL555" s="3"/>
      <c r="BM555" s="440"/>
      <c r="BN555" s="3"/>
      <c r="BO555" s="580"/>
      <c r="BP555" s="3"/>
      <c r="BQ555" s="440"/>
      <c r="BR555" s="3"/>
      <c r="BS555" s="580"/>
      <c r="BT555" s="3"/>
      <c r="BU555" s="440"/>
      <c r="BV555" s="3"/>
      <c r="BW555" s="580"/>
      <c r="BX555" s="3"/>
      <c r="BY555" s="440"/>
      <c r="BZ555" s="3"/>
      <c r="CA555" s="580"/>
      <c r="CB555" s="3"/>
      <c r="CC555" s="440"/>
      <c r="CD555" s="3"/>
      <c r="CE555" s="580"/>
      <c r="CF555" s="3"/>
      <c r="CG555" s="440"/>
      <c r="CH555" s="3"/>
      <c r="CI555" s="580"/>
      <c r="CJ555" s="3"/>
      <c r="CK555" s="440"/>
      <c r="CL555" s="3"/>
      <c r="CM555" s="580"/>
      <c r="CN555" s="3"/>
      <c r="CO555" s="440"/>
      <c r="CP555" s="3"/>
      <c r="CQ555" s="580"/>
      <c r="CR555" s="3"/>
      <c r="CS555" s="440"/>
      <c r="CT555" s="3"/>
      <c r="CU555" s="580"/>
      <c r="CV555" s="3"/>
      <c r="CW555" s="440"/>
      <c r="CX555" s="3"/>
      <c r="CY555" s="580"/>
      <c r="CZ555" s="3"/>
      <c r="DA555" s="440"/>
      <c r="DB555" s="3"/>
      <c r="DC555" s="580"/>
      <c r="DD555" s="3"/>
      <c r="DE555" s="440"/>
      <c r="DF555" s="3"/>
      <c r="DG555" s="580"/>
      <c r="DH555" s="3"/>
      <c r="DI555" s="440"/>
      <c r="DJ555" s="3"/>
      <c r="DK555" s="580"/>
      <c r="DL555" s="3"/>
      <c r="DM555" s="440"/>
      <c r="DN555" s="3"/>
      <c r="DO555" s="580"/>
      <c r="DP555" s="3"/>
      <c r="DQ555" s="440"/>
      <c r="DR555" s="3"/>
      <c r="DS555" s="580"/>
      <c r="DT555" s="3"/>
      <c r="DU555" s="440"/>
      <c r="DV555" s="3"/>
      <c r="DW555" s="580"/>
      <c r="DX555" s="3"/>
      <c r="DY555" s="440"/>
      <c r="DZ555" s="3"/>
      <c r="EA555" s="580"/>
      <c r="EB555" s="3"/>
      <c r="EC555" s="440"/>
      <c r="ED555" s="3"/>
      <c r="EE555" s="580"/>
      <c r="EF555" s="3"/>
      <c r="EG555" s="440"/>
      <c r="EH555" s="3"/>
      <c r="EI555" s="580"/>
      <c r="EJ555" s="3"/>
      <c r="EK555" s="440"/>
      <c r="EL555" s="3"/>
      <c r="EM555" s="580"/>
      <c r="EN555" s="3"/>
      <c r="EO555" s="440"/>
      <c r="EP555" s="3"/>
      <c r="EQ555" s="580"/>
      <c r="ER555" s="3"/>
      <c r="ES555" s="440"/>
      <c r="ET555" s="3"/>
      <c r="EU555" s="580"/>
      <c r="EV555" s="3"/>
      <c r="EW555" s="440"/>
      <c r="EX555" s="3"/>
      <c r="EY555" s="580"/>
      <c r="EZ555" s="3"/>
      <c r="FA555" s="440"/>
      <c r="FB555" s="3"/>
      <c r="FC555" s="580"/>
      <c r="FD555" s="3"/>
      <c r="FE555" s="440"/>
      <c r="FF555" s="3"/>
      <c r="FG555" s="580"/>
      <c r="FH555" s="3"/>
      <c r="FI555" s="440"/>
      <c r="FJ555" s="3"/>
      <c r="FK555" s="580"/>
      <c r="FL555" s="3"/>
      <c r="FM555" s="440"/>
      <c r="FN555" s="3"/>
      <c r="FO555" s="580"/>
      <c r="FP555" s="3"/>
      <c r="FQ555" s="440"/>
      <c r="FR555" s="3"/>
      <c r="FS555" s="580"/>
      <c r="FT555" s="3"/>
      <c r="FU555" s="440"/>
      <c r="FV555" s="3"/>
      <c r="FW555" s="580"/>
      <c r="FX555" s="3"/>
      <c r="FY555" s="440"/>
      <c r="FZ555" s="3"/>
      <c r="GA555" s="580"/>
      <c r="GB555" s="3"/>
      <c r="GC555" s="440"/>
      <c r="GD555" s="3"/>
      <c r="GE555" s="580"/>
      <c r="GF555" s="3"/>
      <c r="GG555" s="440"/>
      <c r="GH555" s="3"/>
      <c r="GI555" s="580"/>
      <c r="GJ555" s="3"/>
      <c r="GK555" s="440"/>
      <c r="GL555" s="3"/>
      <c r="GM555" s="580"/>
      <c r="GN555" s="3"/>
      <c r="GO555" s="440"/>
      <c r="GP555" s="3"/>
      <c r="GQ555" s="580"/>
      <c r="GR555" s="3"/>
      <c r="GS555" s="440"/>
      <c r="GT555" s="3"/>
      <c r="GU555" s="580"/>
      <c r="GV555" s="3"/>
      <c r="GW555" s="440"/>
      <c r="GX555" s="3"/>
      <c r="GY555" s="580"/>
      <c r="GZ555" s="3"/>
      <c r="HA555" s="440"/>
      <c r="HB555" s="3"/>
      <c r="HC555" s="580"/>
      <c r="HD555" s="3"/>
      <c r="HE555" s="440"/>
      <c r="HF555" s="3"/>
      <c r="HG555" s="580"/>
      <c r="HH555" s="3"/>
      <c r="HI555" s="440"/>
      <c r="HJ555" s="3"/>
      <c r="HK555" s="580"/>
      <c r="HL555" s="3"/>
      <c r="HM555" s="440"/>
      <c r="HN555" s="3"/>
      <c r="HO555" s="580"/>
      <c r="HP555" s="3"/>
      <c r="HQ555" s="440"/>
      <c r="HR555" s="3"/>
      <c r="HS555" s="580"/>
      <c r="HT555" s="3"/>
      <c r="HU555" s="440"/>
      <c r="HV555" s="3"/>
      <c r="HW555" s="580"/>
      <c r="HX555" s="3"/>
      <c r="HY555" s="440"/>
      <c r="HZ555" s="3"/>
      <c r="IA555" s="580"/>
      <c r="IB555" s="3"/>
      <c r="IC555" s="440"/>
      <c r="ID555" s="3"/>
      <c r="IE555" s="580"/>
      <c r="IF555" s="3"/>
      <c r="IG555" s="440"/>
      <c r="IH555" s="3"/>
      <c r="II555" s="580"/>
      <c r="IJ555" s="3"/>
      <c r="IK555" s="440"/>
      <c r="IL555" s="3"/>
      <c r="IM555" s="580"/>
      <c r="IN555" s="3"/>
      <c r="IO555" s="440"/>
      <c r="IP555" s="3"/>
      <c r="IQ555" s="580"/>
      <c r="IR555" s="3"/>
      <c r="IS555" s="440"/>
      <c r="IT555" s="3"/>
      <c r="IU555" s="580"/>
      <c r="IV555" s="3"/>
      <c r="IW555" s="440"/>
      <c r="IX555" s="3"/>
      <c r="IY555" s="580"/>
      <c r="IZ555" s="3"/>
      <c r="JA555" s="440"/>
      <c r="JB555" s="3"/>
      <c r="JC555" s="580"/>
      <c r="JD555" s="3"/>
      <c r="JE555" s="440"/>
      <c r="JF555" s="3"/>
      <c r="JG555" s="580"/>
      <c r="JH555" s="3"/>
      <c r="JI555" s="440"/>
      <c r="JJ555" s="3"/>
      <c r="JK555" s="580"/>
      <c r="JL555" s="3"/>
      <c r="JM555" s="440"/>
      <c r="JN555" s="3"/>
      <c r="JO555" s="580"/>
      <c r="JP555" s="3"/>
      <c r="JQ555" s="440"/>
      <c r="JR555" s="3"/>
      <c r="JS555" s="580"/>
      <c r="JT555" s="3"/>
      <c r="JU555" s="440"/>
      <c r="JV555" s="3"/>
      <c r="JW555" s="580"/>
      <c r="JX555" s="3"/>
      <c r="JY555" s="440"/>
      <c r="JZ555" s="3"/>
      <c r="KA555" s="580"/>
      <c r="KB555" s="3"/>
      <c r="KC555" s="440"/>
      <c r="KD555" s="3"/>
      <c r="KE555" s="580"/>
      <c r="KF555" s="3"/>
      <c r="KG555" s="440"/>
      <c r="KH555" s="3"/>
      <c r="KI555" s="580"/>
      <c r="KJ555" s="3"/>
      <c r="KK555" s="440"/>
      <c r="KL555" s="3"/>
      <c r="KM555" s="580"/>
      <c r="KN555" s="3"/>
      <c r="KO555" s="440"/>
      <c r="KP555" s="3"/>
      <c r="KQ555" s="580"/>
      <c r="KR555" s="3"/>
      <c r="KS555" s="440"/>
      <c r="KT555" s="3"/>
      <c r="KU555" s="580"/>
      <c r="KV555" s="3"/>
      <c r="KW555" s="440"/>
      <c r="KX555" s="3"/>
      <c r="KY555" s="580"/>
      <c r="KZ555" s="3"/>
      <c r="LA555" s="440"/>
      <c r="LB555" s="3"/>
      <c r="LC555" s="580"/>
      <c r="LD555" s="3"/>
      <c r="LE555" s="440"/>
      <c r="LF555" s="3"/>
      <c r="LG555" s="580"/>
      <c r="LH555" s="3"/>
      <c r="LI555" s="440"/>
      <c r="LJ555" s="3"/>
      <c r="LK555" s="580"/>
      <c r="LL555" s="3"/>
      <c r="LM555" s="440"/>
      <c r="LN555" s="3"/>
      <c r="LO555" s="580"/>
      <c r="LP555" s="3"/>
      <c r="LQ555" s="440"/>
      <c r="LR555" s="3"/>
      <c r="LS555" s="580"/>
      <c r="LT555" s="3"/>
      <c r="LU555" s="440"/>
      <c r="LV555" s="3"/>
      <c r="LW555" s="580"/>
      <c r="LX555" s="3"/>
      <c r="LY555" s="440"/>
      <c r="LZ555" s="3"/>
      <c r="MA555" s="580"/>
      <c r="MB555" s="3"/>
      <c r="MC555" s="440"/>
      <c r="MD555" s="3"/>
      <c r="ME555" s="580"/>
      <c r="MF555" s="3"/>
      <c r="MG555" s="440"/>
      <c r="MH555" s="3"/>
      <c r="MI555" s="580"/>
      <c r="MJ555" s="3"/>
      <c r="MK555" s="440"/>
      <c r="ML555" s="3"/>
      <c r="MM555" s="580"/>
      <c r="MN555" s="3"/>
      <c r="MO555" s="440"/>
      <c r="MP555" s="3"/>
      <c r="MQ555" s="580"/>
      <c r="MR555" s="3"/>
      <c r="MS555" s="440"/>
      <c r="MT555" s="3"/>
      <c r="MU555" s="580"/>
      <c r="MV555" s="3"/>
      <c r="MW555" s="440"/>
      <c r="MX555" s="3"/>
      <c r="MY555" s="580"/>
      <c r="MZ555" s="3"/>
      <c r="NA555" s="440"/>
      <c r="NB555" s="3"/>
      <c r="NC555" s="580"/>
      <c r="ND555" s="3"/>
      <c r="NE555" s="440"/>
      <c r="NF555" s="3"/>
      <c r="NG555" s="580"/>
      <c r="NH555" s="3"/>
      <c r="NI555" s="440"/>
      <c r="NJ555" s="3"/>
      <c r="NK555" s="580"/>
      <c r="NL555" s="3"/>
      <c r="NM555" s="440"/>
      <c r="NN555" s="3"/>
      <c r="NO555" s="580"/>
      <c r="NP555" s="3"/>
      <c r="NQ555" s="440"/>
      <c r="NR555" s="3"/>
      <c r="NS555" s="580"/>
      <c r="NT555" s="3"/>
      <c r="NU555" s="440"/>
      <c r="NV555" s="3"/>
      <c r="NW555" s="580"/>
      <c r="NX555" s="3"/>
      <c r="NY555" s="440"/>
      <c r="NZ555" s="3"/>
      <c r="OA555" s="580"/>
      <c r="OB555" s="3"/>
      <c r="OC555" s="440"/>
      <c r="OD555" s="3"/>
      <c r="OE555" s="580"/>
      <c r="OF555" s="3"/>
      <c r="OG555" s="440"/>
      <c r="OH555" s="3"/>
      <c r="OI555" s="580"/>
      <c r="OJ555" s="3"/>
      <c r="OK555" s="440"/>
      <c r="OL555" s="3"/>
      <c r="OM555" s="580"/>
      <c r="ON555" s="3"/>
      <c r="OO555" s="440"/>
      <c r="OP555" s="3"/>
      <c r="OQ555" s="580"/>
      <c r="OR555" s="3"/>
      <c r="OS555" s="440"/>
      <c r="OT555" s="3"/>
      <c r="OU555" s="580"/>
      <c r="OV555" s="3"/>
      <c r="OW555" s="440"/>
      <c r="OX555" s="3"/>
      <c r="OY555" s="580"/>
      <c r="OZ555" s="3"/>
      <c r="PA555" s="440"/>
      <c r="PB555" s="3"/>
      <c r="PC555" s="580"/>
      <c r="PD555" s="3"/>
      <c r="PE555" s="440"/>
      <c r="PF555" s="3"/>
      <c r="PG555" s="580"/>
      <c r="PH555" s="3"/>
      <c r="PI555" s="440"/>
      <c r="PJ555" s="3"/>
      <c r="PK555" s="580"/>
      <c r="PL555" s="3"/>
      <c r="PM555" s="440"/>
      <c r="PN555" s="3"/>
      <c r="PO555" s="580"/>
      <c r="PP555" s="3"/>
      <c r="PQ555" s="440"/>
      <c r="PR555" s="3"/>
      <c r="PS555" s="580"/>
      <c r="PT555" s="3"/>
      <c r="PU555" s="440"/>
      <c r="PV555" s="3"/>
      <c r="PW555" s="580"/>
      <c r="PX555" s="3"/>
      <c r="PY555" s="440"/>
      <c r="PZ555" s="3"/>
      <c r="QA555" s="580"/>
      <c r="QB555" s="3"/>
      <c r="QC555" s="440"/>
      <c r="QD555" s="3"/>
      <c r="QE555" s="580"/>
      <c r="QF555" s="3"/>
      <c r="QG555" s="440"/>
      <c r="QH555" s="3"/>
      <c r="QI555" s="580"/>
      <c r="QJ555" s="3"/>
      <c r="QK555" s="440"/>
      <c r="QL555" s="3"/>
      <c r="QM555" s="580"/>
      <c r="QN555" s="3"/>
      <c r="QO555" s="440"/>
      <c r="QP555" s="3"/>
      <c r="QQ555" s="580"/>
      <c r="QR555" s="3"/>
      <c r="QS555" s="440"/>
      <c r="QT555" s="3"/>
      <c r="QU555" s="580"/>
      <c r="QV555" s="3"/>
      <c r="QW555" s="440"/>
      <c r="QX555" s="3"/>
      <c r="QY555" s="580"/>
      <c r="QZ555" s="3"/>
      <c r="RA555" s="440"/>
      <c r="RB555" s="3"/>
      <c r="RC555" s="580"/>
      <c r="RD555" s="3"/>
      <c r="RE555" s="440"/>
      <c r="RF555" s="3"/>
      <c r="RG555" s="580"/>
      <c r="RH555" s="3"/>
      <c r="RI555" s="440"/>
      <c r="RJ555" s="3"/>
      <c r="RK555" s="580"/>
      <c r="RL555" s="3"/>
      <c r="RM555" s="440"/>
      <c r="RN555" s="3"/>
      <c r="RO555" s="580"/>
      <c r="RP555" s="3"/>
      <c r="RQ555" s="440"/>
      <c r="RR555" s="3"/>
      <c r="RS555" s="580"/>
      <c r="RT555" s="3"/>
      <c r="RU555" s="440"/>
      <c r="RV555" s="3"/>
      <c r="RW555" s="580"/>
      <c r="RX555" s="3"/>
      <c r="RY555" s="440"/>
      <c r="RZ555" s="3"/>
      <c r="SA555" s="580"/>
      <c r="SB555" s="3"/>
      <c r="SC555" s="440"/>
      <c r="SD555" s="3"/>
      <c r="SE555" s="580"/>
      <c r="SF555" s="3"/>
      <c r="SG555" s="440"/>
      <c r="SH555" s="3"/>
      <c r="SI555" s="580"/>
      <c r="SJ555" s="3"/>
      <c r="SK555" s="440"/>
      <c r="SL555" s="3"/>
      <c r="SM555" s="580"/>
      <c r="SN555" s="3"/>
      <c r="SO555" s="440"/>
      <c r="SP555" s="3"/>
      <c r="SQ555" s="580"/>
      <c r="SR555" s="3"/>
      <c r="SS555" s="440"/>
      <c r="ST555" s="3"/>
      <c r="SU555" s="580"/>
      <c r="SV555" s="3"/>
      <c r="SW555" s="440"/>
      <c r="SX555" s="3"/>
      <c r="SY555" s="580"/>
      <c r="SZ555" s="3"/>
      <c r="TA555" s="440"/>
      <c r="TB555" s="3"/>
      <c r="TC555" s="580"/>
      <c r="TD555" s="3"/>
      <c r="TE555" s="440"/>
      <c r="TF555" s="3"/>
      <c r="TG555" s="580"/>
      <c r="TH555" s="3"/>
      <c r="TI555" s="440"/>
      <c r="TJ555" s="3"/>
      <c r="TK555" s="580"/>
      <c r="TL555" s="3"/>
      <c r="TM555" s="440"/>
      <c r="TN555" s="3"/>
      <c r="TO555" s="580"/>
      <c r="TP555" s="3"/>
      <c r="TQ555" s="440"/>
      <c r="TR555" s="3"/>
      <c r="TS555" s="580"/>
      <c r="TT555" s="3"/>
      <c r="TU555" s="440"/>
      <c r="TV555" s="3"/>
      <c r="TW555" s="580"/>
      <c r="TX555" s="3"/>
      <c r="TY555" s="440"/>
      <c r="TZ555" s="3"/>
      <c r="UA555" s="580"/>
      <c r="UB555" s="3"/>
      <c r="UC555" s="440"/>
      <c r="UD555" s="3"/>
      <c r="UE555" s="580"/>
      <c r="UF555" s="3"/>
      <c r="UG555" s="440"/>
      <c r="UH555" s="3"/>
      <c r="UI555" s="580"/>
      <c r="UJ555" s="3"/>
      <c r="UK555" s="440"/>
      <c r="UL555" s="3"/>
      <c r="UM555" s="580"/>
      <c r="UN555" s="3"/>
      <c r="UO555" s="440"/>
      <c r="UP555" s="3"/>
      <c r="UQ555" s="580"/>
      <c r="UR555" s="3"/>
      <c r="US555" s="440"/>
      <c r="UT555" s="3"/>
      <c r="UU555" s="580"/>
      <c r="UV555" s="3"/>
      <c r="UW555" s="440"/>
      <c r="UX555" s="3"/>
      <c r="UY555" s="580"/>
      <c r="UZ555" s="3"/>
      <c r="VA555" s="440"/>
      <c r="VB555" s="3"/>
      <c r="VC555" s="580"/>
      <c r="VD555" s="3"/>
      <c r="VE555" s="440"/>
      <c r="VF555" s="3"/>
      <c r="VG555" s="580"/>
      <c r="VH555" s="3"/>
      <c r="VI555" s="440"/>
      <c r="VJ555" s="3"/>
      <c r="VK555" s="580"/>
      <c r="VL555" s="3"/>
      <c r="VM555" s="440"/>
      <c r="VN555" s="3"/>
      <c r="VO555" s="580"/>
      <c r="VP555" s="3"/>
      <c r="VQ555" s="440"/>
      <c r="VR555" s="3"/>
      <c r="VS555" s="580"/>
      <c r="VT555" s="3"/>
      <c r="VU555" s="440"/>
      <c r="VV555" s="3"/>
      <c r="VW555" s="580"/>
      <c r="VX555" s="3"/>
      <c r="VY555" s="440"/>
      <c r="VZ555" s="3"/>
      <c r="WA555" s="580"/>
      <c r="WB555" s="3"/>
      <c r="WC555" s="440"/>
      <c r="WD555" s="3"/>
      <c r="WE555" s="580"/>
      <c r="WF555" s="3"/>
      <c r="WG555" s="440"/>
      <c r="WH555" s="3"/>
      <c r="WI555" s="580"/>
      <c r="WJ555" s="3"/>
      <c r="WK555" s="440"/>
      <c r="WL555" s="3"/>
      <c r="WM555" s="580"/>
      <c r="WN555" s="3"/>
      <c r="WO555" s="440"/>
      <c r="WP555" s="3"/>
      <c r="WQ555" s="580"/>
      <c r="WR555" s="3"/>
      <c r="WS555" s="440"/>
      <c r="WT555" s="3"/>
      <c r="WU555" s="580"/>
      <c r="WV555" s="3"/>
      <c r="WW555" s="440"/>
      <c r="WX555" s="3"/>
      <c r="WY555" s="580"/>
      <c r="WZ555" s="3"/>
      <c r="XA555" s="440"/>
      <c r="XB555" s="3"/>
      <c r="XC555" s="580"/>
      <c r="XD555" s="3"/>
      <c r="XE555" s="440"/>
      <c r="XF555" s="3"/>
      <c r="XG555" s="580"/>
      <c r="XH555" s="3"/>
      <c r="XI555" s="440"/>
      <c r="XJ555" s="3"/>
      <c r="XK555" s="580"/>
      <c r="XL555" s="3"/>
      <c r="XM555" s="440"/>
      <c r="XN555" s="3"/>
      <c r="XO555" s="580"/>
      <c r="XP555" s="3"/>
      <c r="XQ555" s="440"/>
      <c r="XR555" s="3"/>
      <c r="XS555" s="580"/>
      <c r="XT555" s="3"/>
      <c r="XU555" s="440"/>
      <c r="XV555" s="3"/>
      <c r="XW555" s="580"/>
      <c r="XX555" s="3"/>
      <c r="XY555" s="440"/>
      <c r="XZ555" s="3"/>
      <c r="YA555" s="580"/>
      <c r="YB555" s="3"/>
      <c r="YC555" s="440"/>
      <c r="YD555" s="3"/>
      <c r="YE555" s="580"/>
      <c r="YF555" s="3"/>
      <c r="YG555" s="440"/>
      <c r="YH555" s="3"/>
      <c r="YI555" s="580"/>
      <c r="YJ555" s="3"/>
      <c r="YK555" s="440"/>
      <c r="YL555" s="3"/>
      <c r="YM555" s="580"/>
      <c r="YN555" s="3"/>
      <c r="YO555" s="440"/>
      <c r="YP555" s="3"/>
      <c r="YQ555" s="580"/>
      <c r="YR555" s="3"/>
      <c r="YS555" s="440"/>
      <c r="YT555" s="3"/>
      <c r="YU555" s="580"/>
      <c r="YV555" s="3"/>
      <c r="YW555" s="440"/>
      <c r="YX555" s="3"/>
      <c r="YY555" s="580"/>
      <c r="YZ555" s="3"/>
      <c r="ZA555" s="440"/>
      <c r="ZB555" s="3"/>
      <c r="ZC555" s="580"/>
      <c r="ZD555" s="3"/>
      <c r="ZE555" s="440"/>
      <c r="ZF555" s="3"/>
      <c r="ZG555" s="580"/>
      <c r="ZH555" s="3"/>
      <c r="ZI555" s="440"/>
      <c r="ZJ555" s="3"/>
      <c r="ZK555" s="580"/>
      <c r="ZL555" s="3"/>
      <c r="ZM555" s="440"/>
      <c r="ZN555" s="3"/>
      <c r="ZO555" s="580"/>
      <c r="ZP555" s="3"/>
      <c r="ZQ555" s="440"/>
      <c r="ZR555" s="3"/>
      <c r="ZS555" s="580"/>
      <c r="ZT555" s="3"/>
      <c r="ZU555" s="440"/>
      <c r="ZV555" s="3"/>
      <c r="ZW555" s="580"/>
      <c r="ZX555" s="3"/>
      <c r="ZY555" s="440"/>
      <c r="ZZ555" s="3"/>
      <c r="AAA555" s="580"/>
      <c r="AAB555" s="3"/>
      <c r="AAC555" s="440"/>
      <c r="AAD555" s="3"/>
      <c r="AAE555" s="580"/>
      <c r="AAF555" s="3"/>
      <c r="AAG555" s="440"/>
      <c r="AAH555" s="3"/>
      <c r="AAI555" s="580"/>
      <c r="AAJ555" s="3"/>
      <c r="AAK555" s="440"/>
      <c r="AAL555" s="3"/>
      <c r="AAM555" s="580"/>
      <c r="AAN555" s="3"/>
      <c r="AAO555" s="440"/>
      <c r="AAP555" s="3"/>
      <c r="AAQ555" s="580"/>
      <c r="AAR555" s="3"/>
      <c r="AAS555" s="440"/>
      <c r="AAT555" s="3"/>
      <c r="AAU555" s="580"/>
      <c r="AAV555" s="3"/>
      <c r="AAW555" s="440"/>
      <c r="AAX555" s="3"/>
      <c r="AAY555" s="580"/>
      <c r="AAZ555" s="3"/>
      <c r="ABA555" s="440"/>
      <c r="ABB555" s="3"/>
      <c r="ABC555" s="580"/>
      <c r="ABD555" s="3"/>
      <c r="ABE555" s="440"/>
      <c r="ABF555" s="3"/>
      <c r="ABG555" s="580"/>
      <c r="ABH555" s="3"/>
      <c r="ABI555" s="440"/>
      <c r="ABJ555" s="3"/>
      <c r="ABK555" s="580"/>
      <c r="ABL555" s="3"/>
      <c r="ABM555" s="440"/>
      <c r="ABN555" s="3"/>
      <c r="ABO555" s="580"/>
      <c r="ABP555" s="3"/>
      <c r="ABQ555" s="440"/>
      <c r="ABR555" s="3"/>
      <c r="ABS555" s="580"/>
      <c r="ABT555" s="3"/>
      <c r="ABU555" s="440"/>
      <c r="ABV555" s="3"/>
      <c r="ABW555" s="580"/>
      <c r="ABX555" s="3"/>
      <c r="ABY555" s="440"/>
      <c r="ABZ555" s="3"/>
      <c r="ACA555" s="580"/>
      <c r="ACB555" s="3"/>
      <c r="ACC555" s="440"/>
      <c r="ACD555" s="3"/>
      <c r="ACE555" s="580"/>
      <c r="ACF555" s="3"/>
      <c r="ACG555" s="440"/>
      <c r="ACH555" s="3"/>
      <c r="ACI555" s="580"/>
      <c r="ACJ555" s="3"/>
      <c r="ACK555" s="440"/>
      <c r="ACL555" s="3"/>
      <c r="ACM555" s="580"/>
      <c r="ACN555" s="3"/>
      <c r="ACO555" s="440"/>
      <c r="ACP555" s="3"/>
      <c r="ACQ555" s="580"/>
      <c r="ACR555" s="3"/>
      <c r="ACS555" s="440"/>
      <c r="ACT555" s="3"/>
      <c r="ACU555" s="580"/>
      <c r="ACV555" s="3"/>
      <c r="ACW555" s="440"/>
      <c r="ACX555" s="3"/>
      <c r="ACY555" s="580"/>
      <c r="ACZ555" s="3"/>
      <c r="ADA555" s="440"/>
      <c r="ADB555" s="3"/>
      <c r="ADC555" s="580"/>
      <c r="ADD555" s="3"/>
      <c r="ADE555" s="440"/>
      <c r="ADF555" s="3"/>
      <c r="ADG555" s="580"/>
      <c r="ADH555" s="3"/>
      <c r="ADI555" s="440"/>
      <c r="ADJ555" s="3"/>
      <c r="ADK555" s="580"/>
      <c r="ADL555" s="3"/>
      <c r="ADM555" s="440"/>
      <c r="ADN555" s="3"/>
      <c r="ADO555" s="580"/>
      <c r="ADP555" s="3"/>
      <c r="ADQ555" s="440"/>
      <c r="ADR555" s="3"/>
      <c r="ADS555" s="580"/>
      <c r="ADT555" s="3"/>
      <c r="ADU555" s="440"/>
      <c r="ADV555" s="3"/>
      <c r="ADW555" s="580"/>
      <c r="ADX555" s="3"/>
      <c r="ADY555" s="440"/>
      <c r="ADZ555" s="3"/>
      <c r="AEA555" s="580"/>
      <c r="AEB555" s="3"/>
      <c r="AEC555" s="440"/>
      <c r="AED555" s="3"/>
      <c r="AEE555" s="580"/>
      <c r="AEF555" s="3"/>
      <c r="AEG555" s="440"/>
      <c r="AEH555" s="3"/>
      <c r="AEI555" s="580"/>
      <c r="AEJ555" s="3"/>
      <c r="AEK555" s="440"/>
      <c r="AEL555" s="3"/>
      <c r="AEM555" s="580"/>
      <c r="AEN555" s="3"/>
      <c r="AEO555" s="440"/>
      <c r="AEP555" s="3"/>
      <c r="AEQ555" s="580"/>
      <c r="AER555" s="3"/>
      <c r="AES555" s="440"/>
      <c r="AET555" s="3"/>
      <c r="AEU555" s="580"/>
      <c r="AEV555" s="3"/>
      <c r="AEW555" s="440"/>
      <c r="AEX555" s="3"/>
      <c r="AEY555" s="580"/>
      <c r="AEZ555" s="3"/>
      <c r="AFA555" s="440"/>
      <c r="AFB555" s="3"/>
      <c r="AFC555" s="580"/>
      <c r="AFD555" s="3"/>
      <c r="AFE555" s="440"/>
      <c r="AFF555" s="3"/>
      <c r="AFG555" s="580"/>
      <c r="AFH555" s="3"/>
      <c r="AFI555" s="440"/>
      <c r="AFJ555" s="3"/>
      <c r="AFK555" s="580"/>
      <c r="AFL555" s="3"/>
      <c r="AFM555" s="440"/>
      <c r="AFN555" s="3"/>
      <c r="AFO555" s="580"/>
      <c r="AFP555" s="3"/>
      <c r="AFQ555" s="440"/>
      <c r="AFR555" s="3"/>
      <c r="AFS555" s="580"/>
      <c r="AFT555" s="3"/>
      <c r="AFU555" s="440"/>
      <c r="AFV555" s="3"/>
      <c r="AFW555" s="580"/>
      <c r="AFX555" s="3"/>
      <c r="AFY555" s="440"/>
      <c r="AFZ555" s="3"/>
      <c r="AGA555" s="580"/>
      <c r="AGB555" s="3"/>
      <c r="AGC555" s="440"/>
      <c r="AGD555" s="3"/>
      <c r="AGE555" s="580"/>
      <c r="AGF555" s="3"/>
      <c r="AGG555" s="440"/>
      <c r="AGH555" s="3"/>
      <c r="AGI555" s="580"/>
      <c r="AGJ555" s="3"/>
      <c r="AGK555" s="440"/>
      <c r="AGL555" s="3"/>
      <c r="AGM555" s="580"/>
      <c r="AGN555" s="3"/>
      <c r="AGO555" s="440"/>
      <c r="AGP555" s="3"/>
      <c r="AGQ555" s="580"/>
      <c r="AGR555" s="3"/>
      <c r="AGS555" s="440"/>
      <c r="AGT555" s="3"/>
      <c r="AGU555" s="580"/>
      <c r="AGV555" s="3"/>
      <c r="AGW555" s="440"/>
      <c r="AGX555" s="3"/>
      <c r="AGY555" s="580"/>
      <c r="AGZ555" s="3"/>
      <c r="AHA555" s="440"/>
      <c r="AHB555" s="3"/>
      <c r="AHC555" s="580"/>
      <c r="AHD555" s="3"/>
      <c r="AHE555" s="440"/>
      <c r="AHF555" s="3"/>
      <c r="AHG555" s="580"/>
      <c r="AHH555" s="3"/>
      <c r="AHI555" s="440"/>
      <c r="AHJ555" s="3"/>
      <c r="AHK555" s="580"/>
      <c r="AHL555" s="3"/>
      <c r="AHM555" s="440"/>
      <c r="AHN555" s="3"/>
      <c r="AHO555" s="580"/>
      <c r="AHP555" s="3"/>
      <c r="AHQ555" s="440"/>
      <c r="AHR555" s="3"/>
      <c r="AHS555" s="580"/>
      <c r="AHT555" s="3"/>
      <c r="AHU555" s="440"/>
      <c r="AHV555" s="3"/>
      <c r="AHW555" s="580"/>
      <c r="AHX555" s="3"/>
      <c r="AHY555" s="440"/>
      <c r="AHZ555" s="3"/>
      <c r="AIA555" s="580"/>
      <c r="AIB555" s="3"/>
      <c r="AIC555" s="440"/>
      <c r="AID555" s="3"/>
      <c r="AIE555" s="580"/>
      <c r="AIF555" s="3"/>
      <c r="AIG555" s="440"/>
      <c r="AIH555" s="3"/>
      <c r="AII555" s="580"/>
      <c r="AIJ555" s="3"/>
      <c r="AIK555" s="440"/>
      <c r="AIL555" s="3"/>
      <c r="AIM555" s="580"/>
      <c r="AIN555" s="3"/>
      <c r="AIO555" s="440"/>
      <c r="AIP555" s="3"/>
      <c r="AIQ555" s="580"/>
      <c r="AIR555" s="3"/>
      <c r="AIS555" s="440"/>
      <c r="AIT555" s="3"/>
      <c r="AIU555" s="580"/>
      <c r="AIV555" s="3"/>
      <c r="AIW555" s="440"/>
      <c r="AIX555" s="3"/>
      <c r="AIY555" s="580"/>
      <c r="AIZ555" s="3"/>
      <c r="AJA555" s="440"/>
      <c r="AJB555" s="3"/>
      <c r="AJC555" s="580"/>
      <c r="AJD555" s="3"/>
      <c r="AJE555" s="440"/>
      <c r="AJF555" s="3"/>
      <c r="AJG555" s="580"/>
      <c r="AJH555" s="3"/>
      <c r="AJI555" s="440"/>
      <c r="AJJ555" s="3"/>
      <c r="AJK555" s="580"/>
      <c r="AJL555" s="3"/>
      <c r="AJM555" s="440"/>
      <c r="AJN555" s="3"/>
      <c r="AJO555" s="580"/>
      <c r="AJP555" s="3"/>
      <c r="AJQ555" s="440"/>
      <c r="AJR555" s="3"/>
      <c r="AJS555" s="580"/>
      <c r="AJT555" s="3"/>
      <c r="AJU555" s="440"/>
      <c r="AJV555" s="3"/>
      <c r="AJW555" s="580"/>
      <c r="AJX555" s="3"/>
      <c r="AJY555" s="440"/>
      <c r="AJZ555" s="3"/>
      <c r="AKA555" s="580"/>
      <c r="AKB555" s="3"/>
      <c r="AKC555" s="440"/>
      <c r="AKD555" s="3"/>
      <c r="AKE555" s="580"/>
      <c r="AKF555" s="3"/>
      <c r="AKG555" s="440"/>
      <c r="AKH555" s="3"/>
      <c r="AKI555" s="580"/>
      <c r="AKJ555" s="3"/>
      <c r="AKK555" s="440"/>
      <c r="AKL555" s="3"/>
      <c r="AKM555" s="580"/>
      <c r="AKN555" s="3"/>
      <c r="AKO555" s="440"/>
      <c r="AKP555" s="3"/>
      <c r="AKQ555" s="580"/>
      <c r="AKR555" s="3"/>
      <c r="AKS555" s="440"/>
      <c r="AKT555" s="3"/>
      <c r="AKU555" s="580"/>
      <c r="AKV555" s="3"/>
      <c r="AKW555" s="440"/>
      <c r="AKX555" s="3"/>
      <c r="AKY555" s="580"/>
      <c r="AKZ555" s="3"/>
      <c r="ALA555" s="440"/>
      <c r="ALB555" s="3"/>
      <c r="ALC555" s="580"/>
      <c r="ALD555" s="3"/>
      <c r="ALE555" s="440"/>
      <c r="ALF555" s="3"/>
      <c r="ALG555" s="580"/>
      <c r="ALH555" s="3"/>
      <c r="ALI555" s="440"/>
      <c r="ALJ555" s="3"/>
      <c r="ALK555" s="580"/>
      <c r="ALL555" s="3"/>
      <c r="ALM555" s="440"/>
      <c r="ALN555" s="3"/>
      <c r="ALO555" s="580"/>
      <c r="ALP555" s="3"/>
      <c r="ALQ555" s="440"/>
      <c r="ALR555" s="3"/>
      <c r="ALS555" s="580"/>
      <c r="ALT555" s="3"/>
      <c r="ALU555" s="440"/>
      <c r="ALV555" s="3"/>
      <c r="ALW555" s="580"/>
      <c r="ALX555" s="3"/>
      <c r="ALY555" s="440"/>
      <c r="ALZ555" s="3"/>
      <c r="AMA555" s="580"/>
      <c r="AMB555" s="3"/>
      <c r="AMC555" s="440"/>
      <c r="AMD555" s="3"/>
      <c r="AME555" s="580"/>
      <c r="AMF555" s="3"/>
      <c r="AMG555" s="440"/>
      <c r="AMH555" s="3"/>
      <c r="AMI555" s="580"/>
      <c r="AMJ555" s="3"/>
      <c r="AMK555" s="440"/>
      <c r="AML555" s="3"/>
      <c r="AMM555" s="580"/>
      <c r="AMN555" s="3"/>
      <c r="AMO555" s="440"/>
      <c r="AMP555" s="3"/>
      <c r="AMQ555" s="580"/>
      <c r="AMR555" s="3"/>
      <c r="AMS555" s="440"/>
      <c r="AMT555" s="3"/>
      <c r="AMU555" s="580"/>
      <c r="AMV555" s="3"/>
      <c r="AMW555" s="440"/>
      <c r="AMX555" s="3"/>
      <c r="AMY555" s="580"/>
      <c r="AMZ555" s="3"/>
      <c r="ANA555" s="440"/>
      <c r="ANB555" s="3"/>
      <c r="ANC555" s="580"/>
      <c r="AND555" s="3"/>
      <c r="ANE555" s="440"/>
      <c r="ANF555" s="3"/>
      <c r="ANG555" s="580"/>
      <c r="ANH555" s="3"/>
      <c r="ANI555" s="440"/>
      <c r="ANJ555" s="3"/>
      <c r="ANK555" s="580"/>
      <c r="ANL555" s="3"/>
      <c r="ANM555" s="440"/>
      <c r="ANN555" s="3"/>
      <c r="ANO555" s="580"/>
      <c r="ANP555" s="3"/>
      <c r="ANQ555" s="440"/>
      <c r="ANR555" s="3"/>
      <c r="ANS555" s="580"/>
      <c r="ANT555" s="3"/>
      <c r="ANU555" s="440"/>
      <c r="ANV555" s="3"/>
      <c r="ANW555" s="580"/>
      <c r="ANX555" s="3"/>
      <c r="ANY555" s="440"/>
      <c r="ANZ555" s="3"/>
      <c r="AOA555" s="580"/>
      <c r="AOB555" s="3"/>
      <c r="AOC555" s="440"/>
      <c r="AOD555" s="3"/>
      <c r="AOE555" s="580"/>
      <c r="AOF555" s="3"/>
      <c r="AOG555" s="440"/>
      <c r="AOH555" s="3"/>
      <c r="AOI555" s="580"/>
      <c r="AOJ555" s="3"/>
      <c r="AOK555" s="440"/>
      <c r="AOL555" s="3"/>
      <c r="AOM555" s="580"/>
      <c r="AON555" s="3"/>
      <c r="AOO555" s="440"/>
      <c r="AOP555" s="3"/>
      <c r="AOQ555" s="580"/>
      <c r="AOR555" s="3"/>
      <c r="AOS555" s="440"/>
      <c r="AOT555" s="3"/>
      <c r="AOU555" s="580"/>
      <c r="AOV555" s="3"/>
      <c r="AOW555" s="440"/>
      <c r="AOX555" s="3"/>
      <c r="AOY555" s="580"/>
      <c r="AOZ555" s="3"/>
      <c r="APA555" s="440"/>
      <c r="APB555" s="3"/>
      <c r="APC555" s="580"/>
      <c r="APD555" s="3"/>
      <c r="APE555" s="440"/>
      <c r="APF555" s="3"/>
      <c r="APG555" s="580"/>
      <c r="APH555" s="3"/>
      <c r="API555" s="440"/>
      <c r="APJ555" s="3"/>
      <c r="APK555" s="580"/>
      <c r="APL555" s="3"/>
      <c r="APM555" s="440"/>
      <c r="APN555" s="3"/>
      <c r="APO555" s="580"/>
      <c r="APP555" s="3"/>
      <c r="APQ555" s="440"/>
      <c r="APR555" s="3"/>
      <c r="APS555" s="580"/>
      <c r="APT555" s="3"/>
      <c r="APU555" s="440"/>
      <c r="APV555" s="3"/>
      <c r="APW555" s="580"/>
      <c r="APX555" s="3"/>
      <c r="APY555" s="440"/>
      <c r="APZ555" s="3"/>
      <c r="AQA555" s="580"/>
      <c r="AQB555" s="3"/>
      <c r="AQC555" s="440"/>
      <c r="AQD555" s="3"/>
      <c r="AQE555" s="580"/>
      <c r="AQF555" s="3"/>
      <c r="AQG555" s="440"/>
      <c r="AQH555" s="3"/>
      <c r="AQI555" s="580"/>
      <c r="AQJ555" s="3"/>
      <c r="AQK555" s="440"/>
      <c r="AQL555" s="3"/>
      <c r="AQM555" s="580"/>
      <c r="AQN555" s="3"/>
      <c r="AQO555" s="440"/>
      <c r="AQP555" s="3"/>
      <c r="AQQ555" s="580"/>
      <c r="AQR555" s="3"/>
      <c r="AQS555" s="440"/>
      <c r="AQT555" s="3"/>
      <c r="AQU555" s="580"/>
      <c r="AQV555" s="3"/>
      <c r="AQW555" s="440"/>
      <c r="AQX555" s="3"/>
      <c r="AQY555" s="580"/>
      <c r="AQZ555" s="3"/>
      <c r="ARA555" s="440"/>
      <c r="ARB555" s="3"/>
      <c r="ARC555" s="580"/>
      <c r="ARD555" s="3"/>
      <c r="ARE555" s="440"/>
      <c r="ARF555" s="3"/>
      <c r="ARG555" s="580"/>
      <c r="ARH555" s="3"/>
      <c r="ARI555" s="440"/>
      <c r="ARJ555" s="3"/>
      <c r="ARK555" s="580"/>
      <c r="ARL555" s="3"/>
      <c r="ARM555" s="440"/>
      <c r="ARN555" s="3"/>
      <c r="ARO555" s="580"/>
      <c r="ARP555" s="3"/>
      <c r="ARQ555" s="440"/>
      <c r="ARR555" s="3"/>
      <c r="ARS555" s="580"/>
      <c r="ART555" s="3"/>
      <c r="ARU555" s="440"/>
      <c r="ARV555" s="3"/>
      <c r="ARW555" s="580"/>
      <c r="ARX555" s="3"/>
      <c r="ARY555" s="440"/>
      <c r="ARZ555" s="3"/>
      <c r="ASA555" s="580"/>
      <c r="ASB555" s="3"/>
      <c r="ASC555" s="440"/>
      <c r="ASD555" s="3"/>
      <c r="ASE555" s="580"/>
      <c r="ASF555" s="3"/>
      <c r="ASG555" s="440"/>
      <c r="ASH555" s="3"/>
      <c r="ASI555" s="580"/>
      <c r="ASJ555" s="3"/>
      <c r="ASK555" s="440"/>
      <c r="ASL555" s="3"/>
      <c r="ASM555" s="580"/>
      <c r="ASN555" s="3"/>
      <c r="ASO555" s="440"/>
      <c r="ASP555" s="3"/>
      <c r="ASQ555" s="580"/>
      <c r="ASR555" s="3"/>
      <c r="ASS555" s="440"/>
      <c r="AST555" s="3"/>
      <c r="ASU555" s="580"/>
      <c r="ASV555" s="3"/>
      <c r="ASW555" s="440"/>
      <c r="ASX555" s="3"/>
      <c r="ASY555" s="580"/>
      <c r="ASZ555" s="3"/>
      <c r="ATA555" s="440"/>
      <c r="ATB555" s="3"/>
      <c r="ATC555" s="580"/>
      <c r="ATD555" s="3"/>
      <c r="ATE555" s="440"/>
      <c r="ATF555" s="3"/>
      <c r="ATG555" s="580"/>
      <c r="ATH555" s="3"/>
      <c r="ATI555" s="440"/>
      <c r="ATJ555" s="3"/>
      <c r="ATK555" s="580"/>
      <c r="ATL555" s="3"/>
      <c r="ATM555" s="440"/>
      <c r="ATN555" s="3"/>
      <c r="ATO555" s="580"/>
      <c r="ATP555" s="3"/>
      <c r="ATQ555" s="440"/>
      <c r="ATR555" s="3"/>
      <c r="ATS555" s="580"/>
      <c r="ATT555" s="3"/>
      <c r="ATU555" s="440"/>
      <c r="ATV555" s="3"/>
      <c r="ATW555" s="580"/>
      <c r="ATX555" s="3"/>
      <c r="ATY555" s="440"/>
      <c r="ATZ555" s="3"/>
      <c r="AUA555" s="580"/>
      <c r="AUB555" s="3"/>
      <c r="AUC555" s="440"/>
      <c r="AUD555" s="3"/>
      <c r="AUE555" s="580"/>
      <c r="AUF555" s="3"/>
      <c r="AUG555" s="440"/>
      <c r="AUH555" s="3"/>
      <c r="AUI555" s="580"/>
      <c r="AUJ555" s="3"/>
      <c r="AUK555" s="440"/>
      <c r="AUL555" s="3"/>
      <c r="AUM555" s="580"/>
      <c r="AUN555" s="3"/>
      <c r="AUO555" s="440"/>
      <c r="AUP555" s="3"/>
      <c r="AUQ555" s="580"/>
      <c r="AUR555" s="3"/>
      <c r="AUS555" s="440"/>
      <c r="AUT555" s="3"/>
      <c r="AUU555" s="580"/>
      <c r="AUV555" s="3"/>
      <c r="AUW555" s="440"/>
      <c r="AUX555" s="3"/>
      <c r="AUY555" s="580"/>
      <c r="AUZ555" s="3"/>
      <c r="AVA555" s="440"/>
      <c r="AVB555" s="3"/>
      <c r="AVC555" s="580"/>
      <c r="AVD555" s="3"/>
      <c r="AVE555" s="440"/>
      <c r="AVF555" s="3"/>
      <c r="AVG555" s="580"/>
      <c r="AVH555" s="3"/>
      <c r="AVI555" s="440"/>
      <c r="AVJ555" s="3"/>
      <c r="AVK555" s="580"/>
      <c r="AVL555" s="3"/>
      <c r="AVM555" s="440"/>
      <c r="AVN555" s="3"/>
      <c r="AVO555" s="580"/>
      <c r="AVP555" s="3"/>
      <c r="AVQ555" s="440"/>
      <c r="AVR555" s="3"/>
      <c r="AVS555" s="580"/>
      <c r="AVT555" s="3"/>
      <c r="AVU555" s="440"/>
      <c r="AVV555" s="3"/>
      <c r="AVW555" s="580"/>
      <c r="AVX555" s="3"/>
      <c r="AVY555" s="440"/>
      <c r="AVZ555" s="3"/>
      <c r="AWA555" s="580"/>
      <c r="AWB555" s="3"/>
      <c r="AWC555" s="440"/>
      <c r="AWD555" s="3"/>
      <c r="AWE555" s="580"/>
      <c r="AWF555" s="3"/>
      <c r="AWG555" s="440"/>
      <c r="AWH555" s="3"/>
      <c r="AWI555" s="580"/>
      <c r="AWJ555" s="3"/>
      <c r="AWK555" s="440"/>
      <c r="AWL555" s="3"/>
      <c r="AWM555" s="580"/>
      <c r="AWN555" s="3"/>
      <c r="AWO555" s="440"/>
      <c r="AWP555" s="3"/>
      <c r="AWQ555" s="580"/>
      <c r="AWR555" s="3"/>
      <c r="AWS555" s="440"/>
      <c r="AWT555" s="3"/>
      <c r="AWU555" s="580"/>
      <c r="AWV555" s="3"/>
      <c r="AWW555" s="440"/>
      <c r="AWX555" s="3"/>
      <c r="AWY555" s="580"/>
      <c r="AWZ555" s="3"/>
      <c r="AXA555" s="440"/>
      <c r="AXB555" s="3"/>
      <c r="AXC555" s="580"/>
      <c r="AXD555" s="3"/>
      <c r="AXE555" s="440"/>
      <c r="AXF555" s="3"/>
      <c r="AXG555" s="580"/>
      <c r="AXH555" s="3"/>
      <c r="AXI555" s="440"/>
      <c r="AXJ555" s="3"/>
      <c r="AXK555" s="580"/>
      <c r="AXL555" s="3"/>
      <c r="AXM555" s="440"/>
      <c r="AXN555" s="3"/>
      <c r="AXO555" s="580"/>
      <c r="AXP555" s="3"/>
      <c r="AXQ555" s="440"/>
      <c r="AXR555" s="3"/>
      <c r="AXS555" s="580"/>
      <c r="AXT555" s="3"/>
      <c r="AXU555" s="440"/>
      <c r="AXV555" s="3"/>
      <c r="AXW555" s="580"/>
      <c r="AXX555" s="3"/>
      <c r="AXY555" s="440"/>
      <c r="AXZ555" s="3"/>
      <c r="AYA555" s="580"/>
      <c r="AYB555" s="3"/>
      <c r="AYC555" s="440"/>
      <c r="AYD555" s="3"/>
      <c r="AYE555" s="580"/>
      <c r="AYF555" s="3"/>
      <c r="AYG555" s="440"/>
      <c r="AYH555" s="3"/>
      <c r="AYI555" s="580"/>
      <c r="AYJ555" s="3"/>
      <c r="AYK555" s="440"/>
      <c r="AYL555" s="3"/>
      <c r="AYM555" s="580"/>
      <c r="AYN555" s="3"/>
      <c r="AYO555" s="440"/>
      <c r="AYP555" s="3"/>
      <c r="AYQ555" s="580"/>
      <c r="AYR555" s="3"/>
      <c r="AYS555" s="440"/>
      <c r="AYT555" s="3"/>
      <c r="AYU555" s="580"/>
      <c r="AYV555" s="3"/>
      <c r="AYW555" s="440"/>
      <c r="AYX555" s="3"/>
      <c r="AYY555" s="580"/>
      <c r="AYZ555" s="3"/>
      <c r="AZA555" s="440"/>
      <c r="AZB555" s="3"/>
      <c r="AZC555" s="580"/>
      <c r="AZD555" s="3"/>
      <c r="AZE555" s="440"/>
      <c r="AZF555" s="3"/>
      <c r="AZG555" s="580"/>
      <c r="AZH555" s="3"/>
      <c r="AZI555" s="440"/>
      <c r="AZJ555" s="3"/>
      <c r="AZK555" s="580"/>
      <c r="AZL555" s="3"/>
      <c r="AZM555" s="440"/>
      <c r="AZN555" s="3"/>
      <c r="AZO555" s="580"/>
      <c r="AZP555" s="3"/>
      <c r="AZQ555" s="440"/>
      <c r="AZR555" s="3"/>
      <c r="AZS555" s="580"/>
      <c r="AZT555" s="3"/>
      <c r="AZU555" s="440"/>
      <c r="AZV555" s="3"/>
      <c r="AZW555" s="580"/>
      <c r="AZX555" s="3"/>
      <c r="AZY555" s="440"/>
      <c r="AZZ555" s="3"/>
      <c r="BAA555" s="580"/>
      <c r="BAB555" s="3"/>
      <c r="BAC555" s="440"/>
      <c r="BAD555" s="3"/>
      <c r="BAE555" s="580"/>
      <c r="BAF555" s="3"/>
      <c r="BAG555" s="440"/>
      <c r="BAH555" s="3"/>
      <c r="BAI555" s="580"/>
      <c r="BAJ555" s="3"/>
      <c r="BAK555" s="440"/>
      <c r="BAL555" s="3"/>
      <c r="BAM555" s="580"/>
      <c r="BAN555" s="3"/>
      <c r="BAO555" s="440"/>
      <c r="BAP555" s="3"/>
      <c r="BAQ555" s="580"/>
      <c r="BAR555" s="3"/>
      <c r="BAS555" s="440"/>
      <c r="BAT555" s="3"/>
      <c r="BAU555" s="580"/>
      <c r="BAV555" s="3"/>
      <c r="BAW555" s="440"/>
      <c r="BAX555" s="3"/>
      <c r="BAY555" s="580"/>
      <c r="BAZ555" s="3"/>
      <c r="BBA555" s="440"/>
      <c r="BBB555" s="3"/>
      <c r="BBC555" s="580"/>
      <c r="BBD555" s="3"/>
      <c r="BBE555" s="440"/>
      <c r="BBF555" s="3"/>
      <c r="BBG555" s="580"/>
      <c r="BBH555" s="3"/>
      <c r="BBI555" s="440"/>
      <c r="BBJ555" s="3"/>
      <c r="BBK555" s="580"/>
      <c r="BBL555" s="3"/>
      <c r="BBM555" s="440"/>
      <c r="BBN555" s="3"/>
      <c r="BBO555" s="580"/>
      <c r="BBP555" s="3"/>
      <c r="BBQ555" s="440"/>
      <c r="BBR555" s="3"/>
      <c r="BBS555" s="580"/>
      <c r="BBT555" s="3"/>
      <c r="BBU555" s="440"/>
      <c r="BBV555" s="3"/>
      <c r="BBW555" s="580"/>
      <c r="BBX555" s="3"/>
      <c r="BBY555" s="440"/>
      <c r="BBZ555" s="3"/>
      <c r="BCA555" s="580"/>
      <c r="BCB555" s="3"/>
      <c r="BCC555" s="440"/>
      <c r="BCD555" s="3"/>
      <c r="BCE555" s="580"/>
      <c r="BCF555" s="3"/>
      <c r="BCG555" s="440"/>
      <c r="BCH555" s="3"/>
      <c r="BCI555" s="580"/>
      <c r="BCJ555" s="3"/>
      <c r="BCK555" s="440"/>
      <c r="BCL555" s="3"/>
      <c r="BCM555" s="580"/>
      <c r="BCN555" s="3"/>
      <c r="BCO555" s="440"/>
      <c r="BCP555" s="3"/>
      <c r="BCQ555" s="580"/>
      <c r="BCR555" s="3"/>
      <c r="BCS555" s="440"/>
      <c r="BCT555" s="3"/>
      <c r="BCU555" s="580"/>
      <c r="BCV555" s="3"/>
      <c r="BCW555" s="440"/>
      <c r="BCX555" s="3"/>
      <c r="BCY555" s="580"/>
      <c r="BCZ555" s="3"/>
      <c r="BDA555" s="440"/>
      <c r="BDB555" s="3"/>
      <c r="BDC555" s="580"/>
      <c r="BDD555" s="3"/>
      <c r="BDE555" s="440"/>
      <c r="BDF555" s="3"/>
      <c r="BDG555" s="580"/>
      <c r="BDH555" s="3"/>
      <c r="BDI555" s="440"/>
      <c r="BDJ555" s="3"/>
      <c r="BDK555" s="580"/>
      <c r="BDL555" s="3"/>
      <c r="BDM555" s="440"/>
      <c r="BDN555" s="3"/>
      <c r="BDO555" s="580"/>
      <c r="BDP555" s="3"/>
      <c r="BDQ555" s="440"/>
      <c r="BDR555" s="3"/>
      <c r="BDS555" s="580"/>
      <c r="BDT555" s="3"/>
      <c r="BDU555" s="440"/>
      <c r="BDV555" s="3"/>
      <c r="BDW555" s="580"/>
      <c r="BDX555" s="3"/>
      <c r="BDY555" s="440"/>
      <c r="BDZ555" s="3"/>
      <c r="BEA555" s="580"/>
      <c r="BEB555" s="3"/>
      <c r="BEC555" s="440"/>
      <c r="BED555" s="3"/>
      <c r="BEE555" s="580"/>
      <c r="BEF555" s="3"/>
      <c r="BEG555" s="440"/>
      <c r="BEH555" s="3"/>
      <c r="BEI555" s="580"/>
      <c r="BEJ555" s="3"/>
      <c r="BEK555" s="440"/>
      <c r="BEL555" s="3"/>
      <c r="BEM555" s="580"/>
      <c r="BEN555" s="3"/>
      <c r="BEO555" s="440"/>
      <c r="BEP555" s="3"/>
      <c r="BEQ555" s="580"/>
      <c r="BER555" s="3"/>
      <c r="BES555" s="440"/>
      <c r="BET555" s="3"/>
      <c r="BEU555" s="580"/>
      <c r="BEV555" s="3"/>
      <c r="BEW555" s="440"/>
      <c r="BEX555" s="3"/>
      <c r="BEY555" s="580"/>
      <c r="BEZ555" s="3"/>
      <c r="BFA555" s="440"/>
      <c r="BFB555" s="3"/>
      <c r="BFC555" s="580"/>
      <c r="BFD555" s="3"/>
      <c r="BFE555" s="440"/>
      <c r="BFF555" s="3"/>
      <c r="BFG555" s="580"/>
      <c r="BFH555" s="3"/>
      <c r="BFI555" s="440"/>
      <c r="BFJ555" s="3"/>
      <c r="BFK555" s="580"/>
      <c r="BFL555" s="3"/>
      <c r="BFM555" s="440"/>
      <c r="BFN555" s="3"/>
      <c r="BFO555" s="580"/>
      <c r="BFP555" s="3"/>
      <c r="BFQ555" s="440"/>
      <c r="BFR555" s="3"/>
      <c r="BFS555" s="580"/>
      <c r="BFT555" s="3"/>
      <c r="BFU555" s="440"/>
      <c r="BFV555" s="3"/>
      <c r="BFW555" s="580"/>
      <c r="BFX555" s="3"/>
      <c r="BFY555" s="440"/>
      <c r="BFZ555" s="3"/>
      <c r="BGA555" s="580"/>
      <c r="BGB555" s="3"/>
      <c r="BGC555" s="440"/>
      <c r="BGD555" s="3"/>
      <c r="BGE555" s="580"/>
      <c r="BGF555" s="3"/>
      <c r="BGG555" s="440"/>
      <c r="BGH555" s="3"/>
      <c r="BGI555" s="580"/>
      <c r="BGJ555" s="3"/>
      <c r="BGK555" s="440"/>
      <c r="BGL555" s="3"/>
      <c r="BGM555" s="580"/>
      <c r="BGN555" s="3"/>
      <c r="BGO555" s="440"/>
      <c r="BGP555" s="3"/>
      <c r="BGQ555" s="580"/>
      <c r="BGR555" s="3"/>
      <c r="BGS555" s="440"/>
      <c r="BGT555" s="3"/>
      <c r="BGU555" s="580"/>
      <c r="BGV555" s="3"/>
      <c r="BGW555" s="440"/>
      <c r="BGX555" s="3"/>
      <c r="BGY555" s="580"/>
      <c r="BGZ555" s="3"/>
      <c r="BHA555" s="440"/>
      <c r="BHB555" s="3"/>
      <c r="BHC555" s="580"/>
      <c r="BHD555" s="3"/>
      <c r="BHE555" s="440"/>
      <c r="BHF555" s="3"/>
      <c r="BHG555" s="580"/>
      <c r="BHH555" s="3"/>
      <c r="BHI555" s="440"/>
      <c r="BHJ555" s="3"/>
      <c r="BHK555" s="580"/>
      <c r="BHL555" s="3"/>
      <c r="BHM555" s="440"/>
      <c r="BHN555" s="3"/>
      <c r="BHO555" s="580"/>
      <c r="BHP555" s="3"/>
      <c r="BHQ555" s="440"/>
      <c r="BHR555" s="3"/>
      <c r="BHS555" s="580"/>
      <c r="BHT555" s="3"/>
      <c r="BHU555" s="440"/>
      <c r="BHV555" s="3"/>
      <c r="BHW555" s="580"/>
      <c r="BHX555" s="3"/>
      <c r="BHY555" s="440"/>
      <c r="BHZ555" s="3"/>
      <c r="BIA555" s="580"/>
      <c r="BIB555" s="3"/>
      <c r="BIC555" s="440"/>
      <c r="BID555" s="3"/>
      <c r="BIE555" s="580"/>
      <c r="BIF555" s="3"/>
      <c r="BIG555" s="440"/>
      <c r="BIH555" s="3"/>
      <c r="BII555" s="580"/>
      <c r="BIJ555" s="3"/>
      <c r="BIK555" s="440"/>
      <c r="BIL555" s="3"/>
      <c r="BIM555" s="580"/>
      <c r="BIN555" s="3"/>
      <c r="BIO555" s="440"/>
      <c r="BIP555" s="3"/>
      <c r="BIQ555" s="580"/>
      <c r="BIR555" s="3"/>
      <c r="BIS555" s="440"/>
      <c r="BIT555" s="3"/>
      <c r="BIU555" s="580"/>
      <c r="BIV555" s="3"/>
      <c r="BIW555" s="440"/>
      <c r="BIX555" s="3"/>
      <c r="BIY555" s="580"/>
      <c r="BIZ555" s="3"/>
      <c r="BJA555" s="440"/>
      <c r="BJB555" s="3"/>
      <c r="BJC555" s="580"/>
      <c r="BJD555" s="3"/>
      <c r="BJE555" s="440"/>
      <c r="BJF555" s="3"/>
      <c r="BJG555" s="580"/>
      <c r="BJH555" s="3"/>
      <c r="BJI555" s="440"/>
      <c r="BJJ555" s="3"/>
      <c r="BJK555" s="580"/>
      <c r="BJL555" s="3"/>
      <c r="BJM555" s="440"/>
      <c r="BJN555" s="3"/>
      <c r="BJO555" s="580"/>
      <c r="BJP555" s="3"/>
      <c r="BJQ555" s="440"/>
      <c r="BJR555" s="3"/>
      <c r="BJS555" s="580"/>
      <c r="BJT555" s="3"/>
      <c r="BJU555" s="440"/>
      <c r="BJV555" s="3"/>
      <c r="BJW555" s="580"/>
      <c r="BJX555" s="3"/>
      <c r="BJY555" s="440"/>
      <c r="BJZ555" s="3"/>
      <c r="BKA555" s="580"/>
      <c r="BKB555" s="3"/>
      <c r="BKC555" s="440"/>
      <c r="BKD555" s="3"/>
      <c r="BKE555" s="580"/>
      <c r="BKF555" s="3"/>
      <c r="BKG555" s="440"/>
      <c r="BKH555" s="3"/>
      <c r="BKI555" s="580"/>
      <c r="BKJ555" s="3"/>
      <c r="BKK555" s="440"/>
      <c r="BKL555" s="3"/>
      <c r="BKM555" s="580"/>
      <c r="BKN555" s="3"/>
      <c r="BKO555" s="440"/>
      <c r="BKP555" s="3"/>
      <c r="BKQ555" s="580"/>
      <c r="BKR555" s="3"/>
      <c r="BKS555" s="440"/>
      <c r="BKT555" s="3"/>
      <c r="BKU555" s="580"/>
      <c r="BKV555" s="3"/>
      <c r="BKW555" s="440"/>
      <c r="BKX555" s="3"/>
      <c r="BKY555" s="580"/>
      <c r="BKZ555" s="3"/>
      <c r="BLA555" s="440"/>
      <c r="BLB555" s="3"/>
      <c r="BLC555" s="580"/>
      <c r="BLD555" s="3"/>
      <c r="BLE555" s="440"/>
      <c r="BLF555" s="3"/>
      <c r="BLG555" s="580"/>
      <c r="BLH555" s="3"/>
      <c r="BLI555" s="440"/>
      <c r="BLJ555" s="3"/>
      <c r="BLK555" s="580"/>
      <c r="BLL555" s="3"/>
      <c r="BLM555" s="440"/>
      <c r="BLN555" s="3"/>
      <c r="BLO555" s="580"/>
      <c r="BLP555" s="3"/>
      <c r="BLQ555" s="440"/>
      <c r="BLR555" s="3"/>
      <c r="BLS555" s="580"/>
      <c r="BLT555" s="3"/>
      <c r="BLU555" s="440"/>
      <c r="BLV555" s="3"/>
      <c r="BLW555" s="580"/>
      <c r="BLX555" s="3"/>
      <c r="BLY555" s="440"/>
      <c r="BLZ555" s="3"/>
      <c r="BMA555" s="580"/>
      <c r="BMB555" s="3"/>
      <c r="BMC555" s="440"/>
      <c r="BMD555" s="3"/>
      <c r="BME555" s="580"/>
      <c r="BMF555" s="3"/>
      <c r="BMG555" s="440"/>
      <c r="BMH555" s="3"/>
      <c r="BMI555" s="580"/>
      <c r="BMJ555" s="3"/>
      <c r="BMK555" s="440"/>
      <c r="BML555" s="3"/>
      <c r="BMM555" s="580"/>
      <c r="BMN555" s="3"/>
      <c r="BMO555" s="440"/>
      <c r="BMP555" s="3"/>
      <c r="BMQ555" s="580"/>
      <c r="BMR555" s="3"/>
      <c r="BMS555" s="440"/>
      <c r="BMT555" s="3"/>
      <c r="BMU555" s="580"/>
      <c r="BMV555" s="3"/>
      <c r="BMW555" s="440"/>
      <c r="BMX555" s="3"/>
      <c r="BMY555" s="580"/>
      <c r="BMZ555" s="3"/>
      <c r="BNA555" s="440"/>
      <c r="BNB555" s="3"/>
      <c r="BNC555" s="580"/>
      <c r="BND555" s="3"/>
      <c r="BNE555" s="440"/>
      <c r="BNF555" s="3"/>
      <c r="BNG555" s="580"/>
      <c r="BNH555" s="3"/>
      <c r="BNI555" s="440"/>
      <c r="BNJ555" s="3"/>
      <c r="BNK555" s="580"/>
      <c r="BNL555" s="3"/>
      <c r="BNM555" s="440"/>
      <c r="BNN555" s="3"/>
      <c r="BNO555" s="580"/>
      <c r="BNP555" s="3"/>
      <c r="BNQ555" s="440"/>
      <c r="BNR555" s="3"/>
      <c r="BNS555" s="580"/>
      <c r="BNT555" s="3"/>
      <c r="BNU555" s="440"/>
      <c r="BNV555" s="3"/>
      <c r="BNW555" s="580"/>
      <c r="BNX555" s="3"/>
      <c r="BNY555" s="440"/>
      <c r="BNZ555" s="3"/>
      <c r="BOA555" s="580"/>
      <c r="BOB555" s="3"/>
      <c r="BOC555" s="440"/>
      <c r="BOD555" s="3"/>
      <c r="BOE555" s="580"/>
      <c r="BOF555" s="3"/>
      <c r="BOG555" s="440"/>
      <c r="BOH555" s="3"/>
      <c r="BOI555" s="580"/>
      <c r="BOJ555" s="3"/>
      <c r="BOK555" s="440"/>
      <c r="BOL555" s="3"/>
      <c r="BOM555" s="580"/>
      <c r="BON555" s="3"/>
      <c r="BOO555" s="440"/>
      <c r="BOP555" s="3"/>
      <c r="BOQ555" s="580"/>
      <c r="BOR555" s="3"/>
      <c r="BOS555" s="440"/>
      <c r="BOT555" s="3"/>
      <c r="BOU555" s="580"/>
      <c r="BOV555" s="3"/>
      <c r="BOW555" s="440"/>
      <c r="BOX555" s="3"/>
      <c r="BOY555" s="580"/>
      <c r="BOZ555" s="3"/>
      <c r="BPA555" s="440"/>
      <c r="BPB555" s="3"/>
      <c r="BPC555" s="580"/>
      <c r="BPD555" s="3"/>
      <c r="BPE555" s="440"/>
      <c r="BPF555" s="3"/>
      <c r="BPG555" s="580"/>
      <c r="BPH555" s="3"/>
      <c r="BPI555" s="440"/>
      <c r="BPJ555" s="3"/>
      <c r="BPK555" s="580"/>
      <c r="BPL555" s="3"/>
      <c r="BPM555" s="440"/>
      <c r="BPN555" s="3"/>
      <c r="BPO555" s="580"/>
      <c r="BPP555" s="3"/>
      <c r="BPQ555" s="440"/>
      <c r="BPR555" s="3"/>
      <c r="BPS555" s="580"/>
      <c r="BPT555" s="3"/>
      <c r="BPU555" s="440"/>
      <c r="BPV555" s="3"/>
      <c r="BPW555" s="580"/>
      <c r="BPX555" s="3"/>
      <c r="BPY555" s="440"/>
      <c r="BPZ555" s="3"/>
      <c r="BQA555" s="580"/>
      <c r="BQB555" s="3"/>
      <c r="BQC555" s="440"/>
      <c r="BQD555" s="3"/>
      <c r="BQE555" s="580"/>
      <c r="BQF555" s="3"/>
      <c r="BQG555" s="440"/>
      <c r="BQH555" s="3"/>
      <c r="BQI555" s="580"/>
      <c r="BQJ555" s="3"/>
      <c r="BQK555" s="440"/>
      <c r="BQL555" s="3"/>
      <c r="BQM555" s="580"/>
      <c r="BQN555" s="3"/>
      <c r="BQO555" s="440"/>
      <c r="BQP555" s="3"/>
      <c r="BQQ555" s="580"/>
      <c r="BQR555" s="3"/>
      <c r="BQS555" s="440"/>
      <c r="BQT555" s="3"/>
      <c r="BQU555" s="580"/>
      <c r="BQV555" s="3"/>
      <c r="BQW555" s="440"/>
      <c r="BQX555" s="3"/>
      <c r="BQY555" s="580"/>
      <c r="BQZ555" s="3"/>
      <c r="BRA555" s="440"/>
      <c r="BRB555" s="3"/>
      <c r="BRC555" s="580"/>
      <c r="BRD555" s="3"/>
      <c r="BRE555" s="440"/>
      <c r="BRF555" s="3"/>
      <c r="BRG555" s="580"/>
      <c r="BRH555" s="3"/>
      <c r="BRI555" s="440"/>
      <c r="BRJ555" s="3"/>
      <c r="BRK555" s="580"/>
      <c r="BRL555" s="3"/>
      <c r="BRM555" s="440"/>
      <c r="BRN555" s="3"/>
      <c r="BRO555" s="580"/>
      <c r="BRP555" s="3"/>
      <c r="BRQ555" s="440"/>
      <c r="BRR555" s="3"/>
      <c r="BRS555" s="580"/>
      <c r="BRT555" s="3"/>
      <c r="BRU555" s="440"/>
      <c r="BRV555" s="3"/>
      <c r="BRW555" s="580"/>
      <c r="BRX555" s="3"/>
      <c r="BRY555" s="440"/>
      <c r="BRZ555" s="3"/>
      <c r="BSA555" s="580"/>
      <c r="BSB555" s="3"/>
      <c r="BSC555" s="440"/>
      <c r="BSD555" s="3"/>
      <c r="BSE555" s="580"/>
      <c r="BSF555" s="3"/>
      <c r="BSG555" s="440"/>
      <c r="BSH555" s="3"/>
      <c r="BSI555" s="580"/>
      <c r="BSJ555" s="3"/>
      <c r="BSK555" s="440"/>
      <c r="BSL555" s="3"/>
      <c r="BSM555" s="580"/>
      <c r="BSN555" s="3"/>
      <c r="BSO555" s="440"/>
      <c r="BSP555" s="3"/>
      <c r="BSQ555" s="580"/>
      <c r="BSR555" s="3"/>
      <c r="BSS555" s="440"/>
      <c r="BST555" s="3"/>
      <c r="BSU555" s="580"/>
      <c r="BSV555" s="3"/>
      <c r="BSW555" s="440"/>
      <c r="BSX555" s="3"/>
      <c r="BSY555" s="580"/>
      <c r="BSZ555" s="3"/>
      <c r="BTA555" s="440"/>
      <c r="BTB555" s="3"/>
      <c r="BTC555" s="580"/>
      <c r="BTD555" s="3"/>
      <c r="BTE555" s="440"/>
      <c r="BTF555" s="3"/>
      <c r="BTG555" s="580"/>
      <c r="BTH555" s="3"/>
      <c r="BTI555" s="440"/>
      <c r="BTJ555" s="3"/>
      <c r="BTK555" s="580"/>
      <c r="BTL555" s="3"/>
      <c r="BTM555" s="440"/>
      <c r="BTN555" s="3"/>
      <c r="BTO555" s="580"/>
      <c r="BTP555" s="3"/>
      <c r="BTQ555" s="440"/>
      <c r="BTR555" s="3"/>
      <c r="BTS555" s="580"/>
      <c r="BTT555" s="3"/>
      <c r="BTU555" s="440"/>
      <c r="BTV555" s="3"/>
      <c r="BTW555" s="580"/>
      <c r="BTX555" s="3"/>
      <c r="BTY555" s="440"/>
      <c r="BTZ555" s="3"/>
      <c r="BUA555" s="580"/>
      <c r="BUB555" s="3"/>
      <c r="BUC555" s="440"/>
      <c r="BUD555" s="3"/>
      <c r="BUE555" s="580"/>
      <c r="BUF555" s="3"/>
      <c r="BUG555" s="440"/>
      <c r="BUH555" s="3"/>
      <c r="BUI555" s="580"/>
      <c r="BUJ555" s="3"/>
      <c r="BUK555" s="440"/>
      <c r="BUL555" s="3"/>
      <c r="BUM555" s="580"/>
      <c r="BUN555" s="3"/>
      <c r="BUO555" s="440"/>
      <c r="BUP555" s="3"/>
      <c r="BUQ555" s="580"/>
      <c r="BUR555" s="3"/>
      <c r="BUS555" s="440"/>
      <c r="BUT555" s="3"/>
      <c r="BUU555" s="580"/>
      <c r="BUV555" s="3"/>
      <c r="BUW555" s="440"/>
      <c r="BUX555" s="3"/>
      <c r="BUY555" s="580"/>
      <c r="BUZ555" s="3"/>
      <c r="BVA555" s="440"/>
      <c r="BVB555" s="3"/>
      <c r="BVC555" s="580"/>
      <c r="BVD555" s="3"/>
      <c r="BVE555" s="440"/>
      <c r="BVF555" s="3"/>
      <c r="BVG555" s="580"/>
      <c r="BVH555" s="3"/>
      <c r="BVI555" s="440"/>
      <c r="BVJ555" s="3"/>
      <c r="BVK555" s="580"/>
      <c r="BVL555" s="3"/>
      <c r="BVM555" s="440"/>
      <c r="BVN555" s="3"/>
      <c r="BVO555" s="580"/>
      <c r="BVP555" s="3"/>
      <c r="BVQ555" s="440"/>
      <c r="BVR555" s="3"/>
      <c r="BVS555" s="580"/>
      <c r="BVT555" s="3"/>
      <c r="BVU555" s="440"/>
      <c r="BVV555" s="3"/>
      <c r="BVW555" s="580"/>
      <c r="BVX555" s="3"/>
      <c r="BVY555" s="440"/>
      <c r="BVZ555" s="3"/>
      <c r="BWA555" s="580"/>
      <c r="BWB555" s="3"/>
      <c r="BWC555" s="440"/>
      <c r="BWD555" s="3"/>
      <c r="BWE555" s="580"/>
      <c r="BWF555" s="3"/>
      <c r="BWG555" s="440"/>
      <c r="BWH555" s="3"/>
      <c r="BWI555" s="580"/>
      <c r="BWJ555" s="3"/>
      <c r="BWK555" s="440"/>
      <c r="BWL555" s="3"/>
      <c r="BWM555" s="580"/>
      <c r="BWN555" s="3"/>
      <c r="BWO555" s="440"/>
      <c r="BWP555" s="3"/>
      <c r="BWQ555" s="580"/>
      <c r="BWR555" s="3"/>
      <c r="BWS555" s="440"/>
      <c r="BWT555" s="3"/>
      <c r="BWU555" s="580"/>
      <c r="BWV555" s="3"/>
      <c r="BWW555" s="440"/>
      <c r="BWX555" s="3"/>
      <c r="BWY555" s="580"/>
      <c r="BWZ555" s="3"/>
      <c r="BXA555" s="440"/>
      <c r="BXB555" s="3"/>
      <c r="BXC555" s="580"/>
      <c r="BXD555" s="3"/>
      <c r="BXE555" s="440"/>
      <c r="BXF555" s="3"/>
      <c r="BXG555" s="580"/>
      <c r="BXH555" s="3"/>
      <c r="BXI555" s="440"/>
      <c r="BXJ555" s="3"/>
      <c r="BXK555" s="580"/>
      <c r="BXL555" s="3"/>
      <c r="BXM555" s="440"/>
      <c r="BXN555" s="3"/>
      <c r="BXO555" s="580"/>
      <c r="BXP555" s="3"/>
      <c r="BXQ555" s="440"/>
      <c r="BXR555" s="3"/>
      <c r="BXS555" s="580"/>
      <c r="BXT555" s="3"/>
      <c r="BXU555" s="440"/>
      <c r="BXV555" s="3"/>
      <c r="BXW555" s="580"/>
      <c r="BXX555" s="3"/>
      <c r="BXY555" s="440"/>
      <c r="BXZ555" s="3"/>
      <c r="BYA555" s="580"/>
      <c r="BYB555" s="3"/>
      <c r="BYC555" s="440"/>
      <c r="BYD555" s="3"/>
      <c r="BYE555" s="580"/>
      <c r="BYF555" s="3"/>
      <c r="BYG555" s="440"/>
      <c r="BYH555" s="3"/>
      <c r="BYI555" s="580"/>
      <c r="BYJ555" s="3"/>
      <c r="BYK555" s="440"/>
      <c r="BYL555" s="3"/>
      <c r="BYM555" s="580"/>
      <c r="BYN555" s="3"/>
      <c r="BYO555" s="440"/>
      <c r="BYP555" s="3"/>
      <c r="BYQ555" s="580"/>
      <c r="BYR555" s="3"/>
      <c r="BYS555" s="440"/>
      <c r="BYT555" s="3"/>
      <c r="BYU555" s="580"/>
      <c r="BYV555" s="3"/>
      <c r="BYW555" s="440"/>
      <c r="BYX555" s="3"/>
      <c r="BYY555" s="580"/>
      <c r="BYZ555" s="3"/>
      <c r="BZA555" s="440"/>
      <c r="BZB555" s="3"/>
      <c r="BZC555" s="580"/>
      <c r="BZD555" s="3"/>
      <c r="BZE555" s="440"/>
      <c r="BZF555" s="3"/>
      <c r="BZG555" s="580"/>
      <c r="BZH555" s="3"/>
      <c r="BZI555" s="440"/>
      <c r="BZJ555" s="3"/>
      <c r="BZK555" s="580"/>
      <c r="BZL555" s="3"/>
      <c r="BZM555" s="440"/>
      <c r="BZN555" s="3"/>
      <c r="BZO555" s="580"/>
      <c r="BZP555" s="3"/>
      <c r="BZQ555" s="440"/>
      <c r="BZR555" s="3"/>
      <c r="BZS555" s="580"/>
      <c r="BZT555" s="3"/>
      <c r="BZU555" s="440"/>
      <c r="BZV555" s="3"/>
      <c r="BZW555" s="580"/>
      <c r="BZX555" s="3"/>
      <c r="BZY555" s="440"/>
      <c r="BZZ555" s="3"/>
      <c r="CAA555" s="580"/>
      <c r="CAB555" s="3"/>
      <c r="CAC555" s="440"/>
      <c r="CAD555" s="3"/>
      <c r="CAE555" s="580"/>
      <c r="CAF555" s="3"/>
      <c r="CAG555" s="440"/>
      <c r="CAH555" s="3"/>
      <c r="CAI555" s="580"/>
      <c r="CAJ555" s="3"/>
      <c r="CAK555" s="440"/>
      <c r="CAL555" s="3"/>
      <c r="CAM555" s="580"/>
      <c r="CAN555" s="3"/>
      <c r="CAO555" s="440"/>
      <c r="CAP555" s="3"/>
      <c r="CAQ555" s="580"/>
      <c r="CAR555" s="3"/>
      <c r="CAS555" s="440"/>
      <c r="CAT555" s="3"/>
      <c r="CAU555" s="580"/>
      <c r="CAV555" s="3"/>
      <c r="CAW555" s="440"/>
      <c r="CAX555" s="3"/>
      <c r="CAY555" s="580"/>
      <c r="CAZ555" s="3"/>
      <c r="CBA555" s="440"/>
      <c r="CBB555" s="3"/>
      <c r="CBC555" s="580"/>
      <c r="CBD555" s="3"/>
      <c r="CBE555" s="440"/>
      <c r="CBF555" s="3"/>
      <c r="CBG555" s="580"/>
      <c r="CBH555" s="3"/>
      <c r="CBI555" s="440"/>
      <c r="CBJ555" s="3"/>
      <c r="CBK555" s="580"/>
      <c r="CBL555" s="3"/>
      <c r="CBM555" s="440"/>
      <c r="CBN555" s="3"/>
      <c r="CBO555" s="580"/>
      <c r="CBP555" s="3"/>
      <c r="CBQ555" s="440"/>
      <c r="CBR555" s="3"/>
      <c r="CBS555" s="580"/>
      <c r="CBT555" s="3"/>
      <c r="CBU555" s="440"/>
      <c r="CBV555" s="3"/>
      <c r="CBW555" s="580"/>
      <c r="CBX555" s="3"/>
      <c r="CBY555" s="440"/>
      <c r="CBZ555" s="3"/>
      <c r="CCA555" s="580"/>
      <c r="CCB555" s="3"/>
      <c r="CCC555" s="440"/>
      <c r="CCD555" s="3"/>
      <c r="CCE555" s="580"/>
      <c r="CCF555" s="3"/>
      <c r="CCG555" s="440"/>
      <c r="CCH555" s="3"/>
      <c r="CCI555" s="580"/>
      <c r="CCJ555" s="3"/>
      <c r="CCK555" s="440"/>
      <c r="CCL555" s="3"/>
      <c r="CCM555" s="580"/>
      <c r="CCN555" s="3"/>
      <c r="CCO555" s="440"/>
      <c r="CCP555" s="3"/>
      <c r="CCQ555" s="580"/>
      <c r="CCR555" s="3"/>
      <c r="CCS555" s="440"/>
      <c r="CCT555" s="3"/>
      <c r="CCU555" s="580"/>
      <c r="CCV555" s="3"/>
      <c r="CCW555" s="440"/>
      <c r="CCX555" s="3"/>
      <c r="CCY555" s="580"/>
      <c r="CCZ555" s="3"/>
      <c r="CDA555" s="440"/>
      <c r="CDB555" s="3"/>
      <c r="CDC555" s="580"/>
      <c r="CDD555" s="3"/>
      <c r="CDE555" s="440"/>
      <c r="CDF555" s="3"/>
      <c r="CDG555" s="580"/>
      <c r="CDH555" s="3"/>
      <c r="CDI555" s="440"/>
      <c r="CDJ555" s="3"/>
      <c r="CDK555" s="580"/>
      <c r="CDL555" s="3"/>
      <c r="CDM555" s="440"/>
      <c r="CDN555" s="3"/>
      <c r="CDO555" s="580"/>
      <c r="CDP555" s="3"/>
      <c r="CDQ555" s="440"/>
      <c r="CDR555" s="3"/>
      <c r="CDS555" s="580"/>
      <c r="CDT555" s="3"/>
      <c r="CDU555" s="440"/>
      <c r="CDV555" s="3"/>
      <c r="CDW555" s="580"/>
      <c r="CDX555" s="3"/>
      <c r="CDY555" s="440"/>
      <c r="CDZ555" s="3"/>
      <c r="CEA555" s="580"/>
      <c r="CEB555" s="3"/>
      <c r="CEC555" s="440"/>
      <c r="CED555" s="3"/>
      <c r="CEE555" s="580"/>
      <c r="CEF555" s="3"/>
      <c r="CEG555" s="440"/>
      <c r="CEH555" s="3"/>
      <c r="CEI555" s="580"/>
      <c r="CEJ555" s="3"/>
      <c r="CEK555" s="440"/>
      <c r="CEL555" s="3"/>
      <c r="CEM555" s="580"/>
      <c r="CEN555" s="3"/>
      <c r="CEO555" s="440"/>
      <c r="CEP555" s="3"/>
      <c r="CEQ555" s="580"/>
      <c r="CER555" s="3"/>
      <c r="CES555" s="440"/>
      <c r="CET555" s="3"/>
      <c r="CEU555" s="580"/>
      <c r="CEV555" s="3"/>
      <c r="CEW555" s="440"/>
      <c r="CEX555" s="3"/>
      <c r="CEY555" s="580"/>
      <c r="CEZ555" s="3"/>
      <c r="CFA555" s="440"/>
      <c r="CFB555" s="3"/>
      <c r="CFC555" s="580"/>
      <c r="CFD555" s="3"/>
      <c r="CFE555" s="440"/>
      <c r="CFF555" s="3"/>
      <c r="CFG555" s="580"/>
      <c r="CFH555" s="3"/>
      <c r="CFI555" s="440"/>
      <c r="CFJ555" s="3"/>
      <c r="CFK555" s="580"/>
      <c r="CFL555" s="3"/>
      <c r="CFM555" s="440"/>
      <c r="CFN555" s="3"/>
      <c r="CFO555" s="580"/>
      <c r="CFP555" s="3"/>
      <c r="CFQ555" s="440"/>
      <c r="CFR555" s="3"/>
      <c r="CFS555" s="580"/>
      <c r="CFT555" s="3"/>
      <c r="CFU555" s="440"/>
      <c r="CFV555" s="3"/>
      <c r="CFW555" s="580"/>
      <c r="CFX555" s="3"/>
      <c r="CFY555" s="440"/>
      <c r="CFZ555" s="3"/>
      <c r="CGA555" s="580"/>
      <c r="CGB555" s="3"/>
      <c r="CGC555" s="440"/>
      <c r="CGD555" s="3"/>
      <c r="CGE555" s="580"/>
      <c r="CGF555" s="3"/>
      <c r="CGG555" s="440"/>
      <c r="CGH555" s="3"/>
      <c r="CGI555" s="580"/>
      <c r="CGJ555" s="3"/>
      <c r="CGK555" s="440"/>
      <c r="CGL555" s="3"/>
      <c r="CGM555" s="580"/>
      <c r="CGN555" s="3"/>
      <c r="CGO555" s="440"/>
      <c r="CGP555" s="3"/>
      <c r="CGQ555" s="580"/>
      <c r="CGR555" s="3"/>
      <c r="CGS555" s="440"/>
      <c r="CGT555" s="3"/>
      <c r="CGU555" s="580"/>
      <c r="CGV555" s="3"/>
      <c r="CGW555" s="440"/>
      <c r="CGX555" s="3"/>
      <c r="CGY555" s="580"/>
      <c r="CGZ555" s="3"/>
      <c r="CHA555" s="440"/>
      <c r="CHB555" s="3"/>
      <c r="CHC555" s="580"/>
      <c r="CHD555" s="3"/>
      <c r="CHE555" s="440"/>
      <c r="CHF555" s="3"/>
      <c r="CHG555" s="580"/>
      <c r="CHH555" s="3"/>
      <c r="CHI555" s="440"/>
      <c r="CHJ555" s="3"/>
      <c r="CHK555" s="580"/>
      <c r="CHL555" s="3"/>
      <c r="CHM555" s="440"/>
      <c r="CHN555" s="3"/>
      <c r="CHO555" s="580"/>
      <c r="CHP555" s="3"/>
      <c r="CHQ555" s="440"/>
      <c r="CHR555" s="3"/>
      <c r="CHS555" s="580"/>
      <c r="CHT555" s="3"/>
      <c r="CHU555" s="440"/>
      <c r="CHV555" s="3"/>
      <c r="CHW555" s="580"/>
      <c r="CHX555" s="3"/>
      <c r="CHY555" s="440"/>
      <c r="CHZ555" s="3"/>
      <c r="CIA555" s="580"/>
      <c r="CIB555" s="3"/>
      <c r="CIC555" s="440"/>
      <c r="CID555" s="3"/>
      <c r="CIE555" s="580"/>
      <c r="CIF555" s="3"/>
      <c r="CIG555" s="440"/>
      <c r="CIH555" s="3"/>
      <c r="CII555" s="580"/>
      <c r="CIJ555" s="3"/>
      <c r="CIK555" s="440"/>
      <c r="CIL555" s="3"/>
      <c r="CIM555" s="580"/>
      <c r="CIN555" s="3"/>
      <c r="CIO555" s="440"/>
      <c r="CIP555" s="3"/>
      <c r="CIQ555" s="580"/>
      <c r="CIR555" s="3"/>
      <c r="CIS555" s="440"/>
      <c r="CIT555" s="3"/>
      <c r="CIU555" s="580"/>
      <c r="CIV555" s="3"/>
      <c r="CIW555" s="440"/>
      <c r="CIX555" s="3"/>
      <c r="CIY555" s="580"/>
      <c r="CIZ555" s="3"/>
      <c r="CJA555" s="440"/>
      <c r="CJB555" s="3"/>
      <c r="CJC555" s="580"/>
      <c r="CJD555" s="3"/>
      <c r="CJE555" s="440"/>
      <c r="CJF555" s="3"/>
      <c r="CJG555" s="580"/>
      <c r="CJH555" s="3"/>
      <c r="CJI555" s="440"/>
      <c r="CJJ555" s="3"/>
      <c r="CJK555" s="580"/>
      <c r="CJL555" s="3"/>
      <c r="CJM555" s="440"/>
      <c r="CJN555" s="3"/>
      <c r="CJO555" s="580"/>
      <c r="CJP555" s="3"/>
      <c r="CJQ555" s="440"/>
      <c r="CJR555" s="3"/>
      <c r="CJS555" s="580"/>
      <c r="CJT555" s="3"/>
      <c r="CJU555" s="440"/>
      <c r="CJV555" s="3"/>
      <c r="CJW555" s="580"/>
      <c r="CJX555" s="3"/>
      <c r="CJY555" s="440"/>
      <c r="CJZ555" s="3"/>
      <c r="CKA555" s="580"/>
      <c r="CKB555" s="3"/>
      <c r="CKC555" s="440"/>
      <c r="CKD555" s="3"/>
      <c r="CKE555" s="580"/>
      <c r="CKF555" s="3"/>
      <c r="CKG555" s="440"/>
      <c r="CKH555" s="3"/>
      <c r="CKI555" s="580"/>
      <c r="CKJ555" s="3"/>
      <c r="CKK555" s="440"/>
      <c r="CKL555" s="3"/>
      <c r="CKM555" s="580"/>
      <c r="CKN555" s="3"/>
      <c r="CKO555" s="440"/>
      <c r="CKP555" s="3"/>
      <c r="CKQ555" s="580"/>
      <c r="CKR555" s="3"/>
      <c r="CKS555" s="440"/>
      <c r="CKT555" s="3"/>
      <c r="CKU555" s="580"/>
      <c r="CKV555" s="3"/>
      <c r="CKW555" s="440"/>
      <c r="CKX555" s="3"/>
      <c r="CKY555" s="580"/>
      <c r="CKZ555" s="3"/>
      <c r="CLA555" s="440"/>
      <c r="CLB555" s="3"/>
      <c r="CLC555" s="580"/>
      <c r="CLD555" s="3"/>
      <c r="CLE555" s="440"/>
      <c r="CLF555" s="3"/>
      <c r="CLG555" s="580"/>
      <c r="CLH555" s="3"/>
      <c r="CLI555" s="440"/>
      <c r="CLJ555" s="3"/>
      <c r="CLK555" s="580"/>
      <c r="CLL555" s="3"/>
      <c r="CLM555" s="440"/>
      <c r="CLN555" s="3"/>
      <c r="CLO555" s="580"/>
      <c r="CLP555" s="3"/>
      <c r="CLQ555" s="440"/>
      <c r="CLR555" s="3"/>
      <c r="CLS555" s="580"/>
      <c r="CLT555" s="3"/>
      <c r="CLU555" s="440"/>
      <c r="CLV555" s="3"/>
      <c r="CLW555" s="580"/>
      <c r="CLX555" s="3"/>
      <c r="CLY555" s="440"/>
      <c r="CLZ555" s="3"/>
      <c r="CMA555" s="580"/>
      <c r="CMB555" s="3"/>
      <c r="CMC555" s="440"/>
      <c r="CMD555" s="3"/>
      <c r="CME555" s="580"/>
      <c r="CMF555" s="3"/>
      <c r="CMG555" s="440"/>
      <c r="CMH555" s="3"/>
      <c r="CMI555" s="580"/>
      <c r="CMJ555" s="3"/>
      <c r="CMK555" s="440"/>
      <c r="CML555" s="3"/>
      <c r="CMM555" s="580"/>
      <c r="CMN555" s="3"/>
      <c r="CMO555" s="440"/>
      <c r="CMP555" s="3"/>
      <c r="CMQ555" s="580"/>
      <c r="CMR555" s="3"/>
      <c r="CMS555" s="440"/>
      <c r="CMT555" s="3"/>
      <c r="CMU555" s="580"/>
      <c r="CMV555" s="3"/>
      <c r="CMW555" s="440"/>
      <c r="CMX555" s="3"/>
      <c r="CMY555" s="580"/>
      <c r="CMZ555" s="3"/>
      <c r="CNA555" s="440"/>
      <c r="CNB555" s="3"/>
      <c r="CNC555" s="580"/>
      <c r="CND555" s="3"/>
      <c r="CNE555" s="440"/>
      <c r="CNF555" s="3"/>
      <c r="CNG555" s="580"/>
      <c r="CNH555" s="3"/>
      <c r="CNI555" s="440"/>
      <c r="CNJ555" s="3"/>
      <c r="CNK555" s="580"/>
      <c r="CNL555" s="3"/>
      <c r="CNM555" s="440"/>
      <c r="CNN555" s="3"/>
      <c r="CNO555" s="580"/>
      <c r="CNP555" s="3"/>
      <c r="CNQ555" s="440"/>
      <c r="CNR555" s="3"/>
      <c r="CNS555" s="580"/>
      <c r="CNT555" s="3"/>
      <c r="CNU555" s="440"/>
      <c r="CNV555" s="3"/>
      <c r="CNW555" s="580"/>
      <c r="CNX555" s="3"/>
      <c r="CNY555" s="440"/>
      <c r="CNZ555" s="3"/>
      <c r="COA555" s="580"/>
      <c r="COB555" s="3"/>
      <c r="COC555" s="440"/>
      <c r="COD555" s="3"/>
      <c r="COE555" s="580"/>
      <c r="COF555" s="3"/>
      <c r="COG555" s="440"/>
      <c r="COH555" s="3"/>
      <c r="COI555" s="580"/>
      <c r="COJ555" s="3"/>
      <c r="COK555" s="440"/>
      <c r="COL555" s="3"/>
      <c r="COM555" s="580"/>
      <c r="CON555" s="3"/>
      <c r="COO555" s="440"/>
      <c r="COP555" s="3"/>
      <c r="COQ555" s="580"/>
      <c r="COR555" s="3"/>
      <c r="COS555" s="440"/>
      <c r="COT555" s="3"/>
      <c r="COU555" s="580"/>
      <c r="COV555" s="3"/>
      <c r="COW555" s="440"/>
      <c r="COX555" s="3"/>
      <c r="COY555" s="580"/>
      <c r="COZ555" s="3"/>
      <c r="CPA555" s="440"/>
      <c r="CPB555" s="3"/>
      <c r="CPC555" s="580"/>
      <c r="CPD555" s="3"/>
      <c r="CPE555" s="440"/>
      <c r="CPF555" s="3"/>
      <c r="CPG555" s="580"/>
      <c r="CPH555" s="3"/>
      <c r="CPI555" s="440"/>
      <c r="CPJ555" s="3"/>
      <c r="CPK555" s="580"/>
      <c r="CPL555" s="3"/>
      <c r="CPM555" s="440"/>
      <c r="CPN555" s="3"/>
      <c r="CPO555" s="580"/>
      <c r="CPP555" s="3"/>
      <c r="CPQ555" s="440"/>
      <c r="CPR555" s="3"/>
      <c r="CPS555" s="580"/>
      <c r="CPT555" s="3"/>
      <c r="CPU555" s="440"/>
      <c r="CPV555" s="3"/>
      <c r="CPW555" s="580"/>
      <c r="CPX555" s="3"/>
      <c r="CPY555" s="440"/>
      <c r="CPZ555" s="3"/>
      <c r="CQA555" s="580"/>
      <c r="CQB555" s="3"/>
      <c r="CQC555" s="440"/>
      <c r="CQD555" s="3"/>
      <c r="CQE555" s="580"/>
      <c r="CQF555" s="3"/>
      <c r="CQG555" s="440"/>
      <c r="CQH555" s="3"/>
      <c r="CQI555" s="580"/>
      <c r="CQJ555" s="3"/>
      <c r="CQK555" s="440"/>
      <c r="CQL555" s="3"/>
      <c r="CQM555" s="580"/>
      <c r="CQN555" s="3"/>
      <c r="CQO555" s="440"/>
      <c r="CQP555" s="3"/>
      <c r="CQQ555" s="580"/>
      <c r="CQR555" s="3"/>
      <c r="CQS555" s="440"/>
      <c r="CQT555" s="3"/>
      <c r="CQU555" s="580"/>
      <c r="CQV555" s="3"/>
      <c r="CQW555" s="440"/>
      <c r="CQX555" s="3"/>
      <c r="CQY555" s="580"/>
      <c r="CQZ555" s="3"/>
      <c r="CRA555" s="440"/>
      <c r="CRB555" s="3"/>
      <c r="CRC555" s="580"/>
      <c r="CRD555" s="3"/>
      <c r="CRE555" s="440"/>
      <c r="CRF555" s="3"/>
      <c r="CRG555" s="580"/>
      <c r="CRH555" s="3"/>
      <c r="CRI555" s="440"/>
      <c r="CRJ555" s="3"/>
      <c r="CRK555" s="580"/>
      <c r="CRL555" s="3"/>
      <c r="CRM555" s="440"/>
      <c r="CRN555" s="3"/>
      <c r="CRO555" s="580"/>
      <c r="CRP555" s="3"/>
      <c r="CRQ555" s="440"/>
      <c r="CRR555" s="3"/>
      <c r="CRS555" s="580"/>
      <c r="CRT555" s="3"/>
      <c r="CRU555" s="440"/>
      <c r="CRV555" s="3"/>
      <c r="CRW555" s="580"/>
      <c r="CRX555" s="3"/>
      <c r="CRY555" s="440"/>
      <c r="CRZ555" s="3"/>
      <c r="CSA555" s="580"/>
      <c r="CSB555" s="3"/>
      <c r="CSC555" s="440"/>
      <c r="CSD555" s="3"/>
      <c r="CSE555" s="580"/>
      <c r="CSF555" s="3"/>
      <c r="CSG555" s="440"/>
      <c r="CSH555" s="3"/>
      <c r="CSI555" s="580"/>
      <c r="CSJ555" s="3"/>
      <c r="CSK555" s="440"/>
      <c r="CSL555" s="3"/>
      <c r="CSM555" s="580"/>
      <c r="CSN555" s="3"/>
      <c r="CSO555" s="440"/>
      <c r="CSP555" s="3"/>
      <c r="CSQ555" s="580"/>
      <c r="CSR555" s="3"/>
      <c r="CSS555" s="440"/>
      <c r="CST555" s="3"/>
      <c r="CSU555" s="580"/>
      <c r="CSV555" s="3"/>
      <c r="CSW555" s="440"/>
      <c r="CSX555" s="3"/>
      <c r="CSY555" s="580"/>
      <c r="CSZ555" s="3"/>
      <c r="CTA555" s="440"/>
      <c r="CTB555" s="3"/>
      <c r="CTC555" s="580"/>
      <c r="CTD555" s="3"/>
      <c r="CTE555" s="440"/>
      <c r="CTF555" s="3"/>
      <c r="CTG555" s="580"/>
      <c r="CTH555" s="3"/>
      <c r="CTI555" s="440"/>
      <c r="CTJ555" s="3"/>
      <c r="CTK555" s="580"/>
      <c r="CTL555" s="3"/>
      <c r="CTM555" s="440"/>
      <c r="CTN555" s="3"/>
      <c r="CTO555" s="580"/>
      <c r="CTP555" s="3"/>
      <c r="CTQ555" s="440"/>
      <c r="CTR555" s="3"/>
      <c r="CTS555" s="580"/>
      <c r="CTT555" s="3"/>
      <c r="CTU555" s="440"/>
      <c r="CTV555" s="3"/>
      <c r="CTW555" s="580"/>
      <c r="CTX555" s="3"/>
      <c r="CTY555" s="440"/>
      <c r="CTZ555" s="3"/>
      <c r="CUA555" s="580"/>
      <c r="CUB555" s="3"/>
      <c r="CUC555" s="440"/>
      <c r="CUD555" s="3"/>
      <c r="CUE555" s="580"/>
      <c r="CUF555" s="3"/>
      <c r="CUG555" s="440"/>
      <c r="CUH555" s="3"/>
      <c r="CUI555" s="580"/>
      <c r="CUJ555" s="3"/>
      <c r="CUK555" s="440"/>
      <c r="CUL555" s="3"/>
      <c r="CUM555" s="580"/>
      <c r="CUN555" s="3"/>
      <c r="CUO555" s="440"/>
      <c r="CUP555" s="3"/>
      <c r="CUQ555" s="580"/>
      <c r="CUR555" s="3"/>
      <c r="CUS555" s="440"/>
      <c r="CUT555" s="3"/>
      <c r="CUU555" s="580"/>
      <c r="CUV555" s="3"/>
      <c r="CUW555" s="440"/>
      <c r="CUX555" s="3"/>
      <c r="CUY555" s="580"/>
      <c r="CUZ555" s="3"/>
      <c r="CVA555" s="440"/>
      <c r="CVB555" s="3"/>
      <c r="CVC555" s="580"/>
      <c r="CVD555" s="3"/>
      <c r="CVE555" s="440"/>
      <c r="CVF555" s="3"/>
      <c r="CVG555" s="580"/>
      <c r="CVH555" s="3"/>
      <c r="CVI555" s="440"/>
      <c r="CVJ555" s="3"/>
      <c r="CVK555" s="580"/>
      <c r="CVL555" s="3"/>
      <c r="CVM555" s="440"/>
      <c r="CVN555" s="3"/>
      <c r="CVO555" s="580"/>
      <c r="CVP555" s="3"/>
      <c r="CVQ555" s="440"/>
      <c r="CVR555" s="3"/>
      <c r="CVS555" s="580"/>
      <c r="CVT555" s="3"/>
      <c r="CVU555" s="440"/>
      <c r="CVV555" s="3"/>
      <c r="CVW555" s="580"/>
      <c r="CVX555" s="3"/>
      <c r="CVY555" s="440"/>
      <c r="CVZ555" s="3"/>
      <c r="CWA555" s="580"/>
      <c r="CWB555" s="3"/>
      <c r="CWC555" s="440"/>
      <c r="CWD555" s="3"/>
      <c r="CWE555" s="580"/>
      <c r="CWF555" s="3"/>
      <c r="CWG555" s="440"/>
      <c r="CWH555" s="3"/>
      <c r="CWI555" s="580"/>
      <c r="CWJ555" s="3"/>
      <c r="CWK555" s="440"/>
      <c r="CWL555" s="3"/>
      <c r="CWM555" s="580"/>
      <c r="CWN555" s="3"/>
      <c r="CWO555" s="440"/>
      <c r="CWP555" s="3"/>
      <c r="CWQ555" s="580"/>
      <c r="CWR555" s="3"/>
      <c r="CWS555" s="440"/>
      <c r="CWT555" s="3"/>
      <c r="CWU555" s="580"/>
      <c r="CWV555" s="3"/>
      <c r="CWW555" s="440"/>
      <c r="CWX555" s="3"/>
      <c r="CWY555" s="580"/>
      <c r="CWZ555" s="3"/>
      <c r="CXA555" s="440"/>
      <c r="CXB555" s="3"/>
      <c r="CXC555" s="580"/>
      <c r="CXD555" s="3"/>
      <c r="CXE555" s="440"/>
      <c r="CXF555" s="3"/>
      <c r="CXG555" s="580"/>
      <c r="CXH555" s="3"/>
      <c r="CXI555" s="440"/>
      <c r="CXJ555" s="3"/>
      <c r="CXK555" s="580"/>
      <c r="CXL555" s="3"/>
      <c r="CXM555" s="440"/>
      <c r="CXN555" s="3"/>
      <c r="CXO555" s="580"/>
      <c r="CXP555" s="3"/>
      <c r="CXQ555" s="440"/>
      <c r="CXR555" s="3"/>
      <c r="CXS555" s="580"/>
      <c r="CXT555" s="3"/>
      <c r="CXU555" s="440"/>
      <c r="CXV555" s="3"/>
      <c r="CXW555" s="580"/>
      <c r="CXX555" s="3"/>
      <c r="CXY555" s="440"/>
      <c r="CXZ555" s="3"/>
      <c r="CYA555" s="580"/>
      <c r="CYB555" s="3"/>
      <c r="CYC555" s="440"/>
      <c r="CYD555" s="3"/>
      <c r="CYE555" s="580"/>
      <c r="CYF555" s="3"/>
      <c r="CYG555" s="440"/>
      <c r="CYH555" s="3"/>
      <c r="CYI555" s="580"/>
      <c r="CYJ555" s="3"/>
      <c r="CYK555" s="440"/>
      <c r="CYL555" s="3"/>
      <c r="CYM555" s="580"/>
      <c r="CYN555" s="3"/>
      <c r="CYO555" s="440"/>
      <c r="CYP555" s="3"/>
      <c r="CYQ555" s="580"/>
      <c r="CYR555" s="3"/>
      <c r="CYS555" s="440"/>
      <c r="CYT555" s="3"/>
      <c r="CYU555" s="580"/>
      <c r="CYV555" s="3"/>
      <c r="CYW555" s="440"/>
      <c r="CYX555" s="3"/>
      <c r="CYY555" s="580"/>
      <c r="CYZ555" s="3"/>
      <c r="CZA555" s="440"/>
      <c r="CZB555" s="3"/>
      <c r="CZC555" s="580"/>
      <c r="CZD555" s="3"/>
      <c r="CZE555" s="440"/>
      <c r="CZF555" s="3"/>
      <c r="CZG555" s="580"/>
      <c r="CZH555" s="3"/>
      <c r="CZI555" s="440"/>
      <c r="CZJ555" s="3"/>
      <c r="CZK555" s="580"/>
      <c r="CZL555" s="3"/>
      <c r="CZM555" s="440"/>
      <c r="CZN555" s="3"/>
      <c r="CZO555" s="580"/>
      <c r="CZP555" s="3"/>
      <c r="CZQ555" s="440"/>
      <c r="CZR555" s="3"/>
      <c r="CZS555" s="580"/>
      <c r="CZT555" s="3"/>
      <c r="CZU555" s="440"/>
      <c r="CZV555" s="3"/>
      <c r="CZW555" s="580"/>
      <c r="CZX555" s="3"/>
      <c r="CZY555" s="440"/>
      <c r="CZZ555" s="3"/>
      <c r="DAA555" s="580"/>
      <c r="DAB555" s="3"/>
      <c r="DAC555" s="440"/>
      <c r="DAD555" s="3"/>
      <c r="DAE555" s="580"/>
      <c r="DAF555" s="3"/>
      <c r="DAG555" s="440"/>
      <c r="DAH555" s="3"/>
      <c r="DAI555" s="580"/>
      <c r="DAJ555" s="3"/>
      <c r="DAK555" s="440"/>
      <c r="DAL555" s="3"/>
      <c r="DAM555" s="580"/>
      <c r="DAN555" s="3"/>
      <c r="DAO555" s="440"/>
      <c r="DAP555" s="3"/>
      <c r="DAQ555" s="580"/>
      <c r="DAR555" s="3"/>
      <c r="DAS555" s="440"/>
      <c r="DAT555" s="3"/>
      <c r="DAU555" s="580"/>
      <c r="DAV555" s="3"/>
      <c r="DAW555" s="440"/>
      <c r="DAX555" s="3"/>
      <c r="DAY555" s="580"/>
      <c r="DAZ555" s="3"/>
      <c r="DBA555" s="440"/>
      <c r="DBB555" s="3"/>
      <c r="DBC555" s="580"/>
      <c r="DBD555" s="3"/>
      <c r="DBE555" s="440"/>
      <c r="DBF555" s="3"/>
      <c r="DBG555" s="580"/>
      <c r="DBH555" s="3"/>
      <c r="DBI555" s="440"/>
      <c r="DBJ555" s="3"/>
      <c r="DBK555" s="580"/>
      <c r="DBL555" s="3"/>
      <c r="DBM555" s="440"/>
      <c r="DBN555" s="3"/>
      <c r="DBO555" s="580"/>
      <c r="DBP555" s="3"/>
      <c r="DBQ555" s="440"/>
      <c r="DBR555" s="3"/>
      <c r="DBS555" s="580"/>
      <c r="DBT555" s="3"/>
      <c r="DBU555" s="440"/>
      <c r="DBV555" s="3"/>
      <c r="DBW555" s="580"/>
      <c r="DBX555" s="3"/>
      <c r="DBY555" s="440"/>
      <c r="DBZ555" s="3"/>
      <c r="DCA555" s="580"/>
      <c r="DCB555" s="3"/>
      <c r="DCC555" s="440"/>
      <c r="DCD555" s="3"/>
      <c r="DCE555" s="580"/>
      <c r="DCF555" s="3"/>
      <c r="DCG555" s="440"/>
      <c r="DCH555" s="3"/>
      <c r="DCI555" s="580"/>
      <c r="DCJ555" s="3"/>
      <c r="DCK555" s="440"/>
      <c r="DCL555" s="3"/>
      <c r="DCM555" s="580"/>
      <c r="DCN555" s="3"/>
      <c r="DCO555" s="440"/>
      <c r="DCP555" s="3"/>
      <c r="DCQ555" s="580"/>
      <c r="DCR555" s="3"/>
      <c r="DCS555" s="440"/>
      <c r="DCT555" s="3"/>
      <c r="DCU555" s="580"/>
      <c r="DCV555" s="3"/>
      <c r="DCW555" s="440"/>
      <c r="DCX555" s="3"/>
      <c r="DCY555" s="580"/>
      <c r="DCZ555" s="3"/>
      <c r="DDA555" s="440"/>
      <c r="DDB555" s="3"/>
      <c r="DDC555" s="580"/>
      <c r="DDD555" s="3"/>
      <c r="DDE555" s="440"/>
      <c r="DDF555" s="3"/>
      <c r="DDG555" s="580"/>
      <c r="DDH555" s="3"/>
      <c r="DDI555" s="440"/>
      <c r="DDJ555" s="3"/>
      <c r="DDK555" s="580"/>
      <c r="DDL555" s="3"/>
      <c r="DDM555" s="440"/>
      <c r="DDN555" s="3"/>
      <c r="DDO555" s="580"/>
      <c r="DDP555" s="3"/>
      <c r="DDQ555" s="440"/>
      <c r="DDR555" s="3"/>
      <c r="DDS555" s="580"/>
      <c r="DDT555" s="3"/>
      <c r="DDU555" s="440"/>
      <c r="DDV555" s="3"/>
      <c r="DDW555" s="580"/>
      <c r="DDX555" s="3"/>
      <c r="DDY555" s="440"/>
      <c r="DDZ555" s="3"/>
      <c r="DEA555" s="580"/>
      <c r="DEB555" s="3"/>
      <c r="DEC555" s="440"/>
      <c r="DED555" s="3"/>
      <c r="DEE555" s="580"/>
      <c r="DEF555" s="3"/>
      <c r="DEG555" s="440"/>
      <c r="DEH555" s="3"/>
      <c r="DEI555" s="580"/>
      <c r="DEJ555" s="3"/>
      <c r="DEK555" s="440"/>
      <c r="DEL555" s="3"/>
      <c r="DEM555" s="580"/>
      <c r="DEN555" s="3"/>
      <c r="DEO555" s="440"/>
      <c r="DEP555" s="3"/>
      <c r="DEQ555" s="580"/>
      <c r="DER555" s="3"/>
      <c r="DES555" s="440"/>
      <c r="DET555" s="3"/>
      <c r="DEU555" s="580"/>
      <c r="DEV555" s="3"/>
      <c r="DEW555" s="440"/>
      <c r="DEX555" s="3"/>
      <c r="DEY555" s="580"/>
      <c r="DEZ555" s="3"/>
      <c r="DFA555" s="440"/>
      <c r="DFB555" s="3"/>
      <c r="DFC555" s="580"/>
      <c r="DFD555" s="3"/>
      <c r="DFE555" s="440"/>
      <c r="DFF555" s="3"/>
      <c r="DFG555" s="580"/>
      <c r="DFH555" s="3"/>
      <c r="DFI555" s="440"/>
      <c r="DFJ555" s="3"/>
      <c r="DFK555" s="580"/>
      <c r="DFL555" s="3"/>
      <c r="DFM555" s="440"/>
      <c r="DFN555" s="3"/>
      <c r="DFO555" s="580"/>
      <c r="DFP555" s="3"/>
      <c r="DFQ555" s="440"/>
      <c r="DFR555" s="3"/>
      <c r="DFS555" s="580"/>
      <c r="DFT555" s="3"/>
      <c r="DFU555" s="440"/>
      <c r="DFV555" s="3"/>
      <c r="DFW555" s="580"/>
      <c r="DFX555" s="3"/>
      <c r="DFY555" s="440"/>
      <c r="DFZ555" s="3"/>
      <c r="DGA555" s="580"/>
      <c r="DGB555" s="3"/>
      <c r="DGC555" s="440"/>
      <c r="DGD555" s="3"/>
      <c r="DGE555" s="580"/>
      <c r="DGF555" s="3"/>
      <c r="DGG555" s="440"/>
      <c r="DGH555" s="3"/>
      <c r="DGI555" s="580"/>
      <c r="DGJ555" s="3"/>
      <c r="DGK555" s="440"/>
      <c r="DGL555" s="3"/>
      <c r="DGM555" s="580"/>
      <c r="DGN555" s="3"/>
      <c r="DGO555" s="440"/>
      <c r="DGP555" s="3"/>
      <c r="DGQ555" s="580"/>
      <c r="DGR555" s="3"/>
      <c r="DGS555" s="440"/>
      <c r="DGT555" s="3"/>
      <c r="DGU555" s="580"/>
      <c r="DGV555" s="3"/>
      <c r="DGW555" s="440"/>
      <c r="DGX555" s="3"/>
      <c r="DGY555" s="580"/>
      <c r="DGZ555" s="3"/>
      <c r="DHA555" s="440"/>
      <c r="DHB555" s="3"/>
      <c r="DHC555" s="580"/>
      <c r="DHD555" s="3"/>
      <c r="DHE555" s="440"/>
      <c r="DHF555" s="3"/>
      <c r="DHG555" s="580"/>
      <c r="DHH555" s="3"/>
      <c r="DHI555" s="440"/>
      <c r="DHJ555" s="3"/>
      <c r="DHK555" s="580"/>
      <c r="DHL555" s="3"/>
      <c r="DHM555" s="440"/>
      <c r="DHN555" s="3"/>
      <c r="DHO555" s="580"/>
      <c r="DHP555" s="3"/>
      <c r="DHQ555" s="440"/>
      <c r="DHR555" s="3"/>
      <c r="DHS555" s="580"/>
      <c r="DHT555" s="3"/>
      <c r="DHU555" s="440"/>
      <c r="DHV555" s="3"/>
      <c r="DHW555" s="580"/>
      <c r="DHX555" s="3"/>
      <c r="DHY555" s="440"/>
      <c r="DHZ555" s="3"/>
      <c r="DIA555" s="580"/>
      <c r="DIB555" s="3"/>
      <c r="DIC555" s="440"/>
      <c r="DID555" s="3"/>
      <c r="DIE555" s="580"/>
      <c r="DIF555" s="3"/>
      <c r="DIG555" s="440"/>
      <c r="DIH555" s="3"/>
      <c r="DII555" s="580"/>
      <c r="DIJ555" s="3"/>
      <c r="DIK555" s="440"/>
      <c r="DIL555" s="3"/>
      <c r="DIM555" s="580"/>
      <c r="DIN555" s="3"/>
      <c r="DIO555" s="440"/>
      <c r="DIP555" s="3"/>
      <c r="DIQ555" s="580"/>
      <c r="DIR555" s="3"/>
      <c r="DIS555" s="440"/>
      <c r="DIT555" s="3"/>
      <c r="DIU555" s="580"/>
      <c r="DIV555" s="3"/>
      <c r="DIW555" s="440"/>
      <c r="DIX555" s="3"/>
      <c r="DIY555" s="580"/>
      <c r="DIZ555" s="3"/>
      <c r="DJA555" s="440"/>
      <c r="DJB555" s="3"/>
      <c r="DJC555" s="580"/>
      <c r="DJD555" s="3"/>
      <c r="DJE555" s="440"/>
      <c r="DJF555" s="3"/>
      <c r="DJG555" s="580"/>
      <c r="DJH555" s="3"/>
      <c r="DJI555" s="440"/>
      <c r="DJJ555" s="3"/>
      <c r="DJK555" s="580"/>
      <c r="DJL555" s="3"/>
      <c r="DJM555" s="440"/>
      <c r="DJN555" s="3"/>
      <c r="DJO555" s="580"/>
      <c r="DJP555" s="3"/>
      <c r="DJQ555" s="440"/>
      <c r="DJR555" s="3"/>
      <c r="DJS555" s="580"/>
      <c r="DJT555" s="3"/>
      <c r="DJU555" s="440"/>
      <c r="DJV555" s="3"/>
      <c r="DJW555" s="580"/>
      <c r="DJX555" s="3"/>
      <c r="DJY555" s="440"/>
      <c r="DJZ555" s="3"/>
      <c r="DKA555" s="580"/>
      <c r="DKB555" s="3"/>
      <c r="DKC555" s="440"/>
      <c r="DKD555" s="3"/>
      <c r="DKE555" s="580"/>
      <c r="DKF555" s="3"/>
      <c r="DKG555" s="440"/>
      <c r="DKH555" s="3"/>
      <c r="DKI555" s="580"/>
      <c r="DKJ555" s="3"/>
      <c r="DKK555" s="440"/>
      <c r="DKL555" s="3"/>
      <c r="DKM555" s="580"/>
      <c r="DKN555" s="3"/>
      <c r="DKO555" s="440"/>
      <c r="DKP555" s="3"/>
      <c r="DKQ555" s="580"/>
      <c r="DKR555" s="3"/>
      <c r="DKS555" s="440"/>
      <c r="DKT555" s="3"/>
      <c r="DKU555" s="580"/>
      <c r="DKV555" s="3"/>
      <c r="DKW555" s="440"/>
      <c r="DKX555" s="3"/>
      <c r="DKY555" s="580"/>
      <c r="DKZ555" s="3"/>
      <c r="DLA555" s="440"/>
      <c r="DLB555" s="3"/>
      <c r="DLC555" s="580"/>
      <c r="DLD555" s="3"/>
      <c r="DLE555" s="440"/>
      <c r="DLF555" s="3"/>
      <c r="DLG555" s="580"/>
      <c r="DLH555" s="3"/>
      <c r="DLI555" s="440"/>
      <c r="DLJ555" s="3"/>
      <c r="DLK555" s="580"/>
      <c r="DLL555" s="3"/>
      <c r="DLM555" s="440"/>
      <c r="DLN555" s="3"/>
      <c r="DLO555" s="580"/>
      <c r="DLP555" s="3"/>
      <c r="DLQ555" s="440"/>
      <c r="DLR555" s="3"/>
      <c r="DLS555" s="580"/>
      <c r="DLT555" s="3"/>
      <c r="DLU555" s="440"/>
      <c r="DLV555" s="3"/>
      <c r="DLW555" s="580"/>
      <c r="DLX555" s="3"/>
      <c r="DLY555" s="440"/>
      <c r="DLZ555" s="3"/>
      <c r="DMA555" s="580"/>
      <c r="DMB555" s="3"/>
      <c r="DMC555" s="440"/>
      <c r="DMD555" s="3"/>
      <c r="DME555" s="580"/>
      <c r="DMF555" s="3"/>
      <c r="DMG555" s="440"/>
      <c r="DMH555" s="3"/>
      <c r="DMI555" s="580"/>
      <c r="DMJ555" s="3"/>
      <c r="DMK555" s="440"/>
      <c r="DML555" s="3"/>
      <c r="DMM555" s="580"/>
      <c r="DMN555" s="3"/>
      <c r="DMO555" s="440"/>
      <c r="DMP555" s="3"/>
      <c r="DMQ555" s="580"/>
      <c r="DMR555" s="3"/>
      <c r="DMS555" s="440"/>
      <c r="DMT555" s="3"/>
      <c r="DMU555" s="580"/>
      <c r="DMV555" s="3"/>
      <c r="DMW555" s="440"/>
      <c r="DMX555" s="3"/>
      <c r="DMY555" s="580"/>
      <c r="DMZ555" s="3"/>
      <c r="DNA555" s="440"/>
      <c r="DNB555" s="3"/>
      <c r="DNC555" s="580"/>
      <c r="DND555" s="3"/>
      <c r="DNE555" s="440"/>
      <c r="DNF555" s="3"/>
      <c r="DNG555" s="580"/>
      <c r="DNH555" s="3"/>
      <c r="DNI555" s="440"/>
      <c r="DNJ555" s="3"/>
      <c r="DNK555" s="580"/>
      <c r="DNL555" s="3"/>
      <c r="DNM555" s="440"/>
      <c r="DNN555" s="3"/>
      <c r="DNO555" s="580"/>
      <c r="DNP555" s="3"/>
      <c r="DNQ555" s="440"/>
      <c r="DNR555" s="3"/>
      <c r="DNS555" s="580"/>
      <c r="DNT555" s="3"/>
      <c r="DNU555" s="440"/>
      <c r="DNV555" s="3"/>
      <c r="DNW555" s="580"/>
      <c r="DNX555" s="3"/>
      <c r="DNY555" s="440"/>
      <c r="DNZ555" s="3"/>
      <c r="DOA555" s="580"/>
      <c r="DOB555" s="3"/>
      <c r="DOC555" s="440"/>
      <c r="DOD555" s="3"/>
      <c r="DOE555" s="580"/>
      <c r="DOF555" s="3"/>
      <c r="DOG555" s="440"/>
      <c r="DOH555" s="3"/>
      <c r="DOI555" s="580"/>
      <c r="DOJ555" s="3"/>
      <c r="DOK555" s="440"/>
      <c r="DOL555" s="3"/>
      <c r="DOM555" s="580"/>
      <c r="DON555" s="3"/>
      <c r="DOO555" s="440"/>
      <c r="DOP555" s="3"/>
      <c r="DOQ555" s="580"/>
      <c r="DOR555" s="3"/>
      <c r="DOS555" s="440"/>
      <c r="DOT555" s="3"/>
      <c r="DOU555" s="580"/>
      <c r="DOV555" s="3"/>
      <c r="DOW555" s="440"/>
      <c r="DOX555" s="3"/>
      <c r="DOY555" s="580"/>
      <c r="DOZ555" s="3"/>
      <c r="DPA555" s="440"/>
      <c r="DPB555" s="3"/>
      <c r="DPC555" s="580"/>
      <c r="DPD555" s="3"/>
      <c r="DPE555" s="440"/>
      <c r="DPF555" s="3"/>
      <c r="DPG555" s="580"/>
      <c r="DPH555" s="3"/>
      <c r="DPI555" s="440"/>
      <c r="DPJ555" s="3"/>
      <c r="DPK555" s="580"/>
      <c r="DPL555" s="3"/>
      <c r="DPM555" s="440"/>
      <c r="DPN555" s="3"/>
      <c r="DPO555" s="580"/>
      <c r="DPP555" s="3"/>
      <c r="DPQ555" s="440"/>
      <c r="DPR555" s="3"/>
      <c r="DPS555" s="580"/>
      <c r="DPT555" s="3"/>
      <c r="DPU555" s="440"/>
      <c r="DPV555" s="3"/>
      <c r="DPW555" s="580"/>
      <c r="DPX555" s="3"/>
      <c r="DPY555" s="440"/>
      <c r="DPZ555" s="3"/>
      <c r="DQA555" s="580"/>
      <c r="DQB555" s="3"/>
      <c r="DQC555" s="440"/>
      <c r="DQD555" s="3"/>
      <c r="DQE555" s="580"/>
      <c r="DQF555" s="3"/>
      <c r="DQG555" s="440"/>
      <c r="DQH555" s="3"/>
      <c r="DQI555" s="580"/>
      <c r="DQJ555" s="3"/>
      <c r="DQK555" s="440"/>
      <c r="DQL555" s="3"/>
      <c r="DQM555" s="580"/>
      <c r="DQN555" s="3"/>
      <c r="DQO555" s="440"/>
      <c r="DQP555" s="3"/>
      <c r="DQQ555" s="580"/>
      <c r="DQR555" s="3"/>
      <c r="DQS555" s="440"/>
      <c r="DQT555" s="3"/>
      <c r="DQU555" s="580"/>
      <c r="DQV555" s="3"/>
      <c r="DQW555" s="440"/>
      <c r="DQX555" s="3"/>
      <c r="DQY555" s="580"/>
      <c r="DQZ555" s="3"/>
      <c r="DRA555" s="440"/>
      <c r="DRB555" s="3"/>
      <c r="DRC555" s="580"/>
      <c r="DRD555" s="3"/>
      <c r="DRE555" s="440"/>
      <c r="DRF555" s="3"/>
      <c r="DRG555" s="580"/>
      <c r="DRH555" s="3"/>
      <c r="DRI555" s="440"/>
      <c r="DRJ555" s="3"/>
      <c r="DRK555" s="580"/>
      <c r="DRL555" s="3"/>
      <c r="DRM555" s="440"/>
      <c r="DRN555" s="3"/>
      <c r="DRO555" s="580"/>
      <c r="DRP555" s="3"/>
      <c r="DRQ555" s="440"/>
      <c r="DRR555" s="3"/>
      <c r="DRS555" s="580"/>
      <c r="DRT555" s="3"/>
      <c r="DRU555" s="440"/>
      <c r="DRV555" s="3"/>
      <c r="DRW555" s="580"/>
      <c r="DRX555" s="3"/>
      <c r="DRY555" s="440"/>
      <c r="DRZ555" s="3"/>
      <c r="DSA555" s="580"/>
      <c r="DSB555" s="3"/>
      <c r="DSC555" s="440"/>
      <c r="DSD555" s="3"/>
      <c r="DSE555" s="580"/>
      <c r="DSF555" s="3"/>
      <c r="DSG555" s="440"/>
      <c r="DSH555" s="3"/>
      <c r="DSI555" s="580"/>
      <c r="DSJ555" s="3"/>
      <c r="DSK555" s="440"/>
      <c r="DSL555" s="3"/>
      <c r="DSM555" s="580"/>
      <c r="DSN555" s="3"/>
      <c r="DSO555" s="440"/>
      <c r="DSP555" s="3"/>
      <c r="DSQ555" s="580"/>
      <c r="DSR555" s="3"/>
      <c r="DSS555" s="440"/>
      <c r="DST555" s="3"/>
      <c r="DSU555" s="580"/>
      <c r="DSV555" s="3"/>
      <c r="DSW555" s="440"/>
      <c r="DSX555" s="3"/>
      <c r="DSY555" s="580"/>
      <c r="DSZ555" s="3"/>
      <c r="DTA555" s="440"/>
      <c r="DTB555" s="3"/>
      <c r="DTC555" s="580"/>
      <c r="DTD555" s="3"/>
      <c r="DTE555" s="440"/>
      <c r="DTF555" s="3"/>
      <c r="DTG555" s="580"/>
      <c r="DTH555" s="3"/>
      <c r="DTI555" s="440"/>
      <c r="DTJ555" s="3"/>
      <c r="DTK555" s="580"/>
      <c r="DTL555" s="3"/>
      <c r="DTM555" s="440"/>
      <c r="DTN555" s="3"/>
      <c r="DTO555" s="580"/>
      <c r="DTP555" s="3"/>
      <c r="DTQ555" s="440"/>
      <c r="DTR555" s="3"/>
      <c r="DTS555" s="580"/>
      <c r="DTT555" s="3"/>
      <c r="DTU555" s="440"/>
      <c r="DTV555" s="3"/>
      <c r="DTW555" s="580"/>
      <c r="DTX555" s="3"/>
      <c r="DTY555" s="440"/>
      <c r="DTZ555" s="3"/>
      <c r="DUA555" s="580"/>
      <c r="DUB555" s="3"/>
      <c r="DUC555" s="440"/>
      <c r="DUD555" s="3"/>
      <c r="DUE555" s="580"/>
      <c r="DUF555" s="3"/>
      <c r="DUG555" s="440"/>
      <c r="DUH555" s="3"/>
      <c r="DUI555" s="580"/>
      <c r="DUJ555" s="3"/>
      <c r="DUK555" s="440"/>
      <c r="DUL555" s="3"/>
      <c r="DUM555" s="580"/>
      <c r="DUN555" s="3"/>
      <c r="DUO555" s="440"/>
      <c r="DUP555" s="3"/>
      <c r="DUQ555" s="580"/>
      <c r="DUR555" s="3"/>
      <c r="DUS555" s="440"/>
      <c r="DUT555" s="3"/>
      <c r="DUU555" s="580"/>
      <c r="DUV555" s="3"/>
      <c r="DUW555" s="440"/>
      <c r="DUX555" s="3"/>
      <c r="DUY555" s="580"/>
      <c r="DUZ555" s="3"/>
      <c r="DVA555" s="440"/>
      <c r="DVB555" s="3"/>
      <c r="DVC555" s="580"/>
      <c r="DVD555" s="3"/>
      <c r="DVE555" s="440"/>
      <c r="DVF555" s="3"/>
      <c r="DVG555" s="580"/>
      <c r="DVH555" s="3"/>
      <c r="DVI555" s="440"/>
      <c r="DVJ555" s="3"/>
      <c r="DVK555" s="580"/>
      <c r="DVL555" s="3"/>
      <c r="DVM555" s="440"/>
      <c r="DVN555" s="3"/>
      <c r="DVO555" s="580"/>
      <c r="DVP555" s="3"/>
      <c r="DVQ555" s="440"/>
      <c r="DVR555" s="3"/>
      <c r="DVS555" s="580"/>
      <c r="DVT555" s="3"/>
      <c r="DVU555" s="440"/>
      <c r="DVV555" s="3"/>
      <c r="DVW555" s="580"/>
      <c r="DVX555" s="3"/>
      <c r="DVY555" s="440"/>
      <c r="DVZ555" s="3"/>
      <c r="DWA555" s="580"/>
      <c r="DWB555" s="3"/>
      <c r="DWC555" s="440"/>
      <c r="DWD555" s="3"/>
      <c r="DWE555" s="580"/>
      <c r="DWF555" s="3"/>
      <c r="DWG555" s="440"/>
      <c r="DWH555" s="3"/>
      <c r="DWI555" s="580"/>
      <c r="DWJ555" s="3"/>
      <c r="DWK555" s="440"/>
      <c r="DWL555" s="3"/>
      <c r="DWM555" s="580"/>
      <c r="DWN555" s="3"/>
      <c r="DWO555" s="440"/>
      <c r="DWP555" s="3"/>
      <c r="DWQ555" s="580"/>
      <c r="DWR555" s="3"/>
      <c r="DWS555" s="440"/>
      <c r="DWT555" s="3"/>
      <c r="DWU555" s="580"/>
      <c r="DWV555" s="3"/>
      <c r="DWW555" s="440"/>
      <c r="DWX555" s="3"/>
      <c r="DWY555" s="580"/>
      <c r="DWZ555" s="3"/>
      <c r="DXA555" s="440"/>
      <c r="DXB555" s="3"/>
      <c r="DXC555" s="580"/>
      <c r="DXD555" s="3"/>
      <c r="DXE555" s="440"/>
      <c r="DXF555" s="3"/>
      <c r="DXG555" s="580"/>
      <c r="DXH555" s="3"/>
      <c r="DXI555" s="440"/>
      <c r="DXJ555" s="3"/>
      <c r="DXK555" s="580"/>
      <c r="DXL555" s="3"/>
      <c r="DXM555" s="440"/>
      <c r="DXN555" s="3"/>
      <c r="DXO555" s="580"/>
      <c r="DXP555" s="3"/>
      <c r="DXQ555" s="440"/>
      <c r="DXR555" s="3"/>
      <c r="DXS555" s="580"/>
      <c r="DXT555" s="3"/>
      <c r="DXU555" s="440"/>
      <c r="DXV555" s="3"/>
      <c r="DXW555" s="580"/>
      <c r="DXX555" s="3"/>
      <c r="DXY555" s="440"/>
      <c r="DXZ555" s="3"/>
      <c r="DYA555" s="580"/>
      <c r="DYB555" s="3"/>
      <c r="DYC555" s="440"/>
      <c r="DYD555" s="3"/>
      <c r="DYE555" s="580"/>
      <c r="DYF555" s="3"/>
      <c r="DYG555" s="440"/>
      <c r="DYH555" s="3"/>
      <c r="DYI555" s="580"/>
      <c r="DYJ555" s="3"/>
      <c r="DYK555" s="440"/>
      <c r="DYL555" s="3"/>
      <c r="DYM555" s="580"/>
      <c r="DYN555" s="3"/>
      <c r="DYO555" s="440"/>
      <c r="DYP555" s="3"/>
      <c r="DYQ555" s="580"/>
      <c r="DYR555" s="3"/>
      <c r="DYS555" s="440"/>
      <c r="DYT555" s="3"/>
      <c r="DYU555" s="580"/>
      <c r="DYV555" s="3"/>
      <c r="DYW555" s="440"/>
      <c r="DYX555" s="3"/>
      <c r="DYY555" s="580"/>
      <c r="DYZ555" s="3"/>
      <c r="DZA555" s="440"/>
      <c r="DZB555" s="3"/>
      <c r="DZC555" s="580"/>
      <c r="DZD555" s="3"/>
      <c r="DZE555" s="440"/>
      <c r="DZF555" s="3"/>
      <c r="DZG555" s="580"/>
      <c r="DZH555" s="3"/>
      <c r="DZI555" s="440"/>
      <c r="DZJ555" s="3"/>
      <c r="DZK555" s="580"/>
      <c r="DZL555" s="3"/>
      <c r="DZM555" s="440"/>
      <c r="DZN555" s="3"/>
      <c r="DZO555" s="580"/>
      <c r="DZP555" s="3"/>
      <c r="DZQ555" s="440"/>
      <c r="DZR555" s="3"/>
      <c r="DZS555" s="580"/>
      <c r="DZT555" s="3"/>
      <c r="DZU555" s="440"/>
      <c r="DZV555" s="3"/>
      <c r="DZW555" s="580"/>
      <c r="DZX555" s="3"/>
      <c r="DZY555" s="440"/>
      <c r="DZZ555" s="3"/>
      <c r="EAA555" s="580"/>
      <c r="EAB555" s="3"/>
      <c r="EAC555" s="440"/>
      <c r="EAD555" s="3"/>
      <c r="EAE555" s="580"/>
      <c r="EAF555" s="3"/>
      <c r="EAG555" s="440"/>
      <c r="EAH555" s="3"/>
      <c r="EAI555" s="580"/>
      <c r="EAJ555" s="3"/>
      <c r="EAK555" s="440"/>
      <c r="EAL555" s="3"/>
      <c r="EAM555" s="580"/>
      <c r="EAN555" s="3"/>
      <c r="EAO555" s="440"/>
      <c r="EAP555" s="3"/>
      <c r="EAQ555" s="580"/>
      <c r="EAR555" s="3"/>
      <c r="EAS555" s="440"/>
      <c r="EAT555" s="3"/>
      <c r="EAU555" s="580"/>
      <c r="EAV555" s="3"/>
      <c r="EAW555" s="440"/>
      <c r="EAX555" s="3"/>
      <c r="EAY555" s="580"/>
      <c r="EAZ555" s="3"/>
      <c r="EBA555" s="440"/>
      <c r="EBB555" s="3"/>
      <c r="EBC555" s="580"/>
      <c r="EBD555" s="3"/>
      <c r="EBE555" s="440"/>
      <c r="EBF555" s="3"/>
      <c r="EBG555" s="580"/>
      <c r="EBH555" s="3"/>
      <c r="EBI555" s="440"/>
      <c r="EBJ555" s="3"/>
      <c r="EBK555" s="580"/>
      <c r="EBL555" s="3"/>
      <c r="EBM555" s="440"/>
      <c r="EBN555" s="3"/>
      <c r="EBO555" s="580"/>
      <c r="EBP555" s="3"/>
      <c r="EBQ555" s="440"/>
      <c r="EBR555" s="3"/>
      <c r="EBS555" s="580"/>
      <c r="EBT555" s="3"/>
      <c r="EBU555" s="440"/>
      <c r="EBV555" s="3"/>
      <c r="EBW555" s="580"/>
      <c r="EBX555" s="3"/>
      <c r="EBY555" s="440"/>
      <c r="EBZ555" s="3"/>
      <c r="ECA555" s="580"/>
      <c r="ECB555" s="3"/>
      <c r="ECC555" s="440"/>
      <c r="ECD555" s="3"/>
      <c r="ECE555" s="580"/>
      <c r="ECF555" s="3"/>
      <c r="ECG555" s="440"/>
      <c r="ECH555" s="3"/>
      <c r="ECI555" s="580"/>
      <c r="ECJ555" s="3"/>
      <c r="ECK555" s="440"/>
      <c r="ECL555" s="3"/>
      <c r="ECM555" s="580"/>
      <c r="ECN555" s="3"/>
      <c r="ECO555" s="440"/>
      <c r="ECP555" s="3"/>
      <c r="ECQ555" s="580"/>
      <c r="ECR555" s="3"/>
      <c r="ECS555" s="440"/>
      <c r="ECT555" s="3"/>
      <c r="ECU555" s="580"/>
      <c r="ECV555" s="3"/>
      <c r="ECW555" s="440"/>
      <c r="ECX555" s="3"/>
      <c r="ECY555" s="580"/>
      <c r="ECZ555" s="3"/>
      <c r="EDA555" s="440"/>
      <c r="EDB555" s="3"/>
      <c r="EDC555" s="580"/>
      <c r="EDD555" s="3"/>
      <c r="EDE555" s="440"/>
      <c r="EDF555" s="3"/>
      <c r="EDG555" s="580"/>
      <c r="EDH555" s="3"/>
      <c r="EDI555" s="440"/>
      <c r="EDJ555" s="3"/>
      <c r="EDK555" s="580"/>
      <c r="EDL555" s="3"/>
      <c r="EDM555" s="440"/>
      <c r="EDN555" s="3"/>
      <c r="EDO555" s="580"/>
      <c r="EDP555" s="3"/>
      <c r="EDQ555" s="440"/>
      <c r="EDR555" s="3"/>
      <c r="EDS555" s="580"/>
      <c r="EDT555" s="3"/>
      <c r="EDU555" s="440"/>
      <c r="EDV555" s="3"/>
      <c r="EDW555" s="580"/>
      <c r="EDX555" s="3"/>
      <c r="EDY555" s="440"/>
      <c r="EDZ555" s="3"/>
      <c r="EEA555" s="580"/>
      <c r="EEB555" s="3"/>
      <c r="EEC555" s="440"/>
      <c r="EED555" s="3"/>
      <c r="EEE555" s="580"/>
      <c r="EEF555" s="3"/>
      <c r="EEG555" s="440"/>
      <c r="EEH555" s="3"/>
      <c r="EEI555" s="580"/>
      <c r="EEJ555" s="3"/>
      <c r="EEK555" s="440"/>
      <c r="EEL555" s="3"/>
      <c r="EEM555" s="580"/>
      <c r="EEN555" s="3"/>
      <c r="EEO555" s="440"/>
      <c r="EEP555" s="3"/>
      <c r="EEQ555" s="580"/>
      <c r="EER555" s="3"/>
      <c r="EES555" s="440"/>
      <c r="EET555" s="3"/>
      <c r="EEU555" s="580"/>
      <c r="EEV555" s="3"/>
      <c r="EEW555" s="440"/>
      <c r="EEX555" s="3"/>
      <c r="EEY555" s="580"/>
      <c r="EEZ555" s="3"/>
      <c r="EFA555" s="440"/>
      <c r="EFB555" s="3"/>
      <c r="EFC555" s="580"/>
      <c r="EFD555" s="3"/>
      <c r="EFE555" s="440"/>
      <c r="EFF555" s="3"/>
      <c r="EFG555" s="580"/>
      <c r="EFH555" s="3"/>
      <c r="EFI555" s="440"/>
      <c r="EFJ555" s="3"/>
      <c r="EFK555" s="580"/>
      <c r="EFL555" s="3"/>
      <c r="EFM555" s="440"/>
      <c r="EFN555" s="3"/>
      <c r="EFO555" s="580"/>
      <c r="EFP555" s="3"/>
      <c r="EFQ555" s="440"/>
      <c r="EFR555" s="3"/>
      <c r="EFS555" s="580"/>
      <c r="EFT555" s="3"/>
      <c r="EFU555" s="440"/>
      <c r="EFV555" s="3"/>
      <c r="EFW555" s="580"/>
      <c r="EFX555" s="3"/>
      <c r="EFY555" s="440"/>
      <c r="EFZ555" s="3"/>
      <c r="EGA555" s="580"/>
      <c r="EGB555" s="3"/>
      <c r="EGC555" s="440"/>
      <c r="EGD555" s="3"/>
      <c r="EGE555" s="580"/>
      <c r="EGF555" s="3"/>
      <c r="EGG555" s="440"/>
      <c r="EGH555" s="3"/>
      <c r="EGI555" s="580"/>
      <c r="EGJ555" s="3"/>
      <c r="EGK555" s="440"/>
      <c r="EGL555" s="3"/>
      <c r="EGM555" s="580"/>
      <c r="EGN555" s="3"/>
      <c r="EGO555" s="440"/>
      <c r="EGP555" s="3"/>
      <c r="EGQ555" s="580"/>
      <c r="EGR555" s="3"/>
      <c r="EGS555" s="440"/>
      <c r="EGT555" s="3"/>
      <c r="EGU555" s="580"/>
      <c r="EGV555" s="3"/>
      <c r="EGW555" s="440"/>
      <c r="EGX555" s="3"/>
      <c r="EGY555" s="580"/>
      <c r="EGZ555" s="3"/>
      <c r="EHA555" s="440"/>
      <c r="EHB555" s="3"/>
      <c r="EHC555" s="580"/>
      <c r="EHD555" s="3"/>
      <c r="EHE555" s="440"/>
      <c r="EHF555" s="3"/>
      <c r="EHG555" s="580"/>
      <c r="EHH555" s="3"/>
      <c r="EHI555" s="440"/>
      <c r="EHJ555" s="3"/>
      <c r="EHK555" s="580"/>
      <c r="EHL555" s="3"/>
      <c r="EHM555" s="440"/>
      <c r="EHN555" s="3"/>
      <c r="EHO555" s="580"/>
      <c r="EHP555" s="3"/>
      <c r="EHQ555" s="440"/>
      <c r="EHR555" s="3"/>
      <c r="EHS555" s="580"/>
      <c r="EHT555" s="3"/>
      <c r="EHU555" s="440"/>
      <c r="EHV555" s="3"/>
      <c r="EHW555" s="580"/>
      <c r="EHX555" s="3"/>
      <c r="EHY555" s="440"/>
      <c r="EHZ555" s="3"/>
      <c r="EIA555" s="580"/>
      <c r="EIB555" s="3"/>
      <c r="EIC555" s="440"/>
      <c r="EID555" s="3"/>
      <c r="EIE555" s="580"/>
      <c r="EIF555" s="3"/>
      <c r="EIG555" s="440"/>
      <c r="EIH555" s="3"/>
      <c r="EII555" s="580"/>
      <c r="EIJ555" s="3"/>
      <c r="EIK555" s="440"/>
      <c r="EIL555" s="3"/>
      <c r="EIM555" s="580"/>
      <c r="EIN555" s="3"/>
      <c r="EIO555" s="440"/>
      <c r="EIP555" s="3"/>
      <c r="EIQ555" s="580"/>
      <c r="EIR555" s="3"/>
      <c r="EIS555" s="440"/>
      <c r="EIT555" s="3"/>
      <c r="EIU555" s="580"/>
      <c r="EIV555" s="3"/>
      <c r="EIW555" s="440"/>
      <c r="EIX555" s="3"/>
      <c r="EIY555" s="580"/>
      <c r="EIZ555" s="3"/>
      <c r="EJA555" s="440"/>
      <c r="EJB555" s="3"/>
      <c r="EJC555" s="580"/>
      <c r="EJD555" s="3"/>
      <c r="EJE555" s="440"/>
      <c r="EJF555" s="3"/>
      <c r="EJG555" s="580"/>
      <c r="EJH555" s="3"/>
      <c r="EJI555" s="440"/>
      <c r="EJJ555" s="3"/>
      <c r="EJK555" s="580"/>
      <c r="EJL555" s="3"/>
      <c r="EJM555" s="440"/>
      <c r="EJN555" s="3"/>
      <c r="EJO555" s="580"/>
      <c r="EJP555" s="3"/>
      <c r="EJQ555" s="440"/>
      <c r="EJR555" s="3"/>
      <c r="EJS555" s="580"/>
      <c r="EJT555" s="3"/>
      <c r="EJU555" s="440"/>
      <c r="EJV555" s="3"/>
      <c r="EJW555" s="580"/>
      <c r="EJX555" s="3"/>
      <c r="EJY555" s="440"/>
      <c r="EJZ555" s="3"/>
      <c r="EKA555" s="580"/>
      <c r="EKB555" s="3"/>
      <c r="EKC555" s="440"/>
      <c r="EKD555" s="3"/>
      <c r="EKE555" s="580"/>
      <c r="EKF555" s="3"/>
      <c r="EKG555" s="440"/>
      <c r="EKH555" s="3"/>
      <c r="EKI555" s="580"/>
      <c r="EKJ555" s="3"/>
      <c r="EKK555" s="440"/>
      <c r="EKL555" s="3"/>
      <c r="EKM555" s="580"/>
      <c r="EKN555" s="3"/>
      <c r="EKO555" s="440"/>
      <c r="EKP555" s="3"/>
      <c r="EKQ555" s="580"/>
      <c r="EKR555" s="3"/>
      <c r="EKS555" s="440"/>
      <c r="EKT555" s="3"/>
      <c r="EKU555" s="580"/>
      <c r="EKV555" s="3"/>
      <c r="EKW555" s="440"/>
      <c r="EKX555" s="3"/>
      <c r="EKY555" s="580"/>
      <c r="EKZ555" s="3"/>
      <c r="ELA555" s="440"/>
      <c r="ELB555" s="3"/>
      <c r="ELC555" s="580"/>
      <c r="ELD555" s="3"/>
      <c r="ELE555" s="440"/>
      <c r="ELF555" s="3"/>
      <c r="ELG555" s="580"/>
      <c r="ELH555" s="3"/>
      <c r="ELI555" s="440"/>
      <c r="ELJ555" s="3"/>
      <c r="ELK555" s="580"/>
      <c r="ELL555" s="3"/>
      <c r="ELM555" s="440"/>
      <c r="ELN555" s="3"/>
      <c r="ELO555" s="580"/>
      <c r="ELP555" s="3"/>
      <c r="ELQ555" s="440"/>
      <c r="ELR555" s="3"/>
      <c r="ELS555" s="580"/>
      <c r="ELT555" s="3"/>
      <c r="ELU555" s="440"/>
      <c r="ELV555" s="3"/>
      <c r="ELW555" s="580"/>
      <c r="ELX555" s="3"/>
      <c r="ELY555" s="440"/>
      <c r="ELZ555" s="3"/>
      <c r="EMA555" s="580"/>
      <c r="EMB555" s="3"/>
      <c r="EMC555" s="440"/>
      <c r="EMD555" s="3"/>
      <c r="EME555" s="580"/>
      <c r="EMF555" s="3"/>
      <c r="EMG555" s="440"/>
      <c r="EMH555" s="3"/>
      <c r="EMI555" s="580"/>
      <c r="EMJ555" s="3"/>
      <c r="EMK555" s="440"/>
      <c r="EML555" s="3"/>
      <c r="EMM555" s="580"/>
      <c r="EMN555" s="3"/>
      <c r="EMO555" s="440"/>
      <c r="EMP555" s="3"/>
      <c r="EMQ555" s="580"/>
      <c r="EMR555" s="3"/>
      <c r="EMS555" s="440"/>
      <c r="EMT555" s="3"/>
      <c r="EMU555" s="580"/>
      <c r="EMV555" s="3"/>
      <c r="EMW555" s="440"/>
      <c r="EMX555" s="3"/>
      <c r="EMY555" s="580"/>
      <c r="EMZ555" s="3"/>
      <c r="ENA555" s="440"/>
      <c r="ENB555" s="3"/>
      <c r="ENC555" s="580"/>
      <c r="END555" s="3"/>
      <c r="ENE555" s="440"/>
      <c r="ENF555" s="3"/>
      <c r="ENG555" s="580"/>
      <c r="ENH555" s="3"/>
      <c r="ENI555" s="440"/>
      <c r="ENJ555" s="3"/>
      <c r="ENK555" s="580"/>
      <c r="ENL555" s="3"/>
      <c r="ENM555" s="440"/>
      <c r="ENN555" s="3"/>
      <c r="ENO555" s="580"/>
      <c r="ENP555" s="3"/>
      <c r="ENQ555" s="440"/>
      <c r="ENR555" s="3"/>
      <c r="ENS555" s="580"/>
      <c r="ENT555" s="3"/>
      <c r="ENU555" s="440"/>
      <c r="ENV555" s="3"/>
      <c r="ENW555" s="580"/>
      <c r="ENX555" s="3"/>
      <c r="ENY555" s="440"/>
      <c r="ENZ555" s="3"/>
      <c r="EOA555" s="580"/>
      <c r="EOB555" s="3"/>
      <c r="EOC555" s="440"/>
      <c r="EOD555" s="3"/>
      <c r="EOE555" s="580"/>
      <c r="EOF555" s="3"/>
      <c r="EOG555" s="440"/>
      <c r="EOH555" s="3"/>
      <c r="EOI555" s="580"/>
      <c r="EOJ555" s="3"/>
      <c r="EOK555" s="440"/>
      <c r="EOL555" s="3"/>
      <c r="EOM555" s="580"/>
      <c r="EON555" s="3"/>
      <c r="EOO555" s="440"/>
      <c r="EOP555" s="3"/>
      <c r="EOQ555" s="580"/>
      <c r="EOR555" s="3"/>
      <c r="EOS555" s="440"/>
      <c r="EOT555" s="3"/>
      <c r="EOU555" s="580"/>
      <c r="EOV555" s="3"/>
      <c r="EOW555" s="440"/>
      <c r="EOX555" s="3"/>
      <c r="EOY555" s="580"/>
      <c r="EOZ555" s="3"/>
      <c r="EPA555" s="440"/>
      <c r="EPB555" s="3"/>
      <c r="EPC555" s="580"/>
      <c r="EPD555" s="3"/>
      <c r="EPE555" s="440"/>
      <c r="EPF555" s="3"/>
      <c r="EPG555" s="580"/>
      <c r="EPH555" s="3"/>
      <c r="EPI555" s="440"/>
      <c r="EPJ555" s="3"/>
      <c r="EPK555" s="580"/>
      <c r="EPL555" s="3"/>
      <c r="EPM555" s="440"/>
      <c r="EPN555" s="3"/>
      <c r="EPO555" s="580"/>
      <c r="EPP555" s="3"/>
      <c r="EPQ555" s="440"/>
      <c r="EPR555" s="3"/>
      <c r="EPS555" s="580"/>
      <c r="EPT555" s="3"/>
      <c r="EPU555" s="440"/>
      <c r="EPV555" s="3"/>
      <c r="EPW555" s="580"/>
      <c r="EPX555" s="3"/>
      <c r="EPY555" s="440"/>
      <c r="EPZ555" s="3"/>
      <c r="EQA555" s="580"/>
      <c r="EQB555" s="3"/>
      <c r="EQC555" s="440"/>
      <c r="EQD555" s="3"/>
      <c r="EQE555" s="580"/>
      <c r="EQF555" s="3"/>
      <c r="EQG555" s="440"/>
      <c r="EQH555" s="3"/>
      <c r="EQI555" s="580"/>
      <c r="EQJ555" s="3"/>
      <c r="EQK555" s="440"/>
      <c r="EQL555" s="3"/>
      <c r="EQM555" s="580"/>
      <c r="EQN555" s="3"/>
      <c r="EQO555" s="440"/>
      <c r="EQP555" s="3"/>
      <c r="EQQ555" s="580"/>
      <c r="EQR555" s="3"/>
      <c r="EQS555" s="440"/>
      <c r="EQT555" s="3"/>
      <c r="EQU555" s="580"/>
      <c r="EQV555" s="3"/>
      <c r="EQW555" s="440"/>
      <c r="EQX555" s="3"/>
      <c r="EQY555" s="580"/>
      <c r="EQZ555" s="3"/>
      <c r="ERA555" s="440"/>
      <c r="ERB555" s="3"/>
      <c r="ERC555" s="580"/>
      <c r="ERD555" s="3"/>
      <c r="ERE555" s="440"/>
      <c r="ERF555" s="3"/>
      <c r="ERG555" s="580"/>
      <c r="ERH555" s="3"/>
      <c r="ERI555" s="440"/>
      <c r="ERJ555" s="3"/>
      <c r="ERK555" s="580"/>
      <c r="ERL555" s="3"/>
      <c r="ERM555" s="440"/>
      <c r="ERN555" s="3"/>
      <c r="ERO555" s="580"/>
      <c r="ERP555" s="3"/>
      <c r="ERQ555" s="440"/>
      <c r="ERR555" s="3"/>
      <c r="ERS555" s="580"/>
      <c r="ERT555" s="3"/>
      <c r="ERU555" s="440"/>
      <c r="ERV555" s="3"/>
      <c r="ERW555" s="580"/>
      <c r="ERX555" s="3"/>
      <c r="ERY555" s="440"/>
      <c r="ERZ555" s="3"/>
      <c r="ESA555" s="580"/>
      <c r="ESB555" s="3"/>
      <c r="ESC555" s="440"/>
      <c r="ESD555" s="3"/>
      <c r="ESE555" s="580"/>
      <c r="ESF555" s="3"/>
      <c r="ESG555" s="440"/>
      <c r="ESH555" s="3"/>
      <c r="ESI555" s="580"/>
      <c r="ESJ555" s="3"/>
      <c r="ESK555" s="440"/>
      <c r="ESL555" s="3"/>
      <c r="ESM555" s="580"/>
      <c r="ESN555" s="3"/>
      <c r="ESO555" s="440"/>
      <c r="ESP555" s="3"/>
      <c r="ESQ555" s="580"/>
      <c r="ESR555" s="3"/>
      <c r="ESS555" s="440"/>
      <c r="EST555" s="3"/>
      <c r="ESU555" s="580"/>
      <c r="ESV555" s="3"/>
      <c r="ESW555" s="440"/>
      <c r="ESX555" s="3"/>
      <c r="ESY555" s="580"/>
      <c r="ESZ555" s="3"/>
      <c r="ETA555" s="440"/>
      <c r="ETB555" s="3"/>
      <c r="ETC555" s="580"/>
      <c r="ETD555" s="3"/>
      <c r="ETE555" s="440"/>
      <c r="ETF555" s="3"/>
      <c r="ETG555" s="580"/>
      <c r="ETH555" s="3"/>
      <c r="ETI555" s="440"/>
      <c r="ETJ555" s="3"/>
      <c r="ETK555" s="580"/>
      <c r="ETL555" s="3"/>
      <c r="ETM555" s="440"/>
      <c r="ETN555" s="3"/>
      <c r="ETO555" s="580"/>
      <c r="ETP555" s="3"/>
      <c r="ETQ555" s="440"/>
      <c r="ETR555" s="3"/>
      <c r="ETS555" s="580"/>
      <c r="ETT555" s="3"/>
      <c r="ETU555" s="440"/>
      <c r="ETV555" s="3"/>
      <c r="ETW555" s="580"/>
      <c r="ETX555" s="3"/>
      <c r="ETY555" s="440"/>
      <c r="ETZ555" s="3"/>
      <c r="EUA555" s="580"/>
      <c r="EUB555" s="3"/>
      <c r="EUC555" s="440"/>
      <c r="EUD555" s="3"/>
      <c r="EUE555" s="580"/>
      <c r="EUF555" s="3"/>
      <c r="EUG555" s="440"/>
      <c r="EUH555" s="3"/>
      <c r="EUI555" s="580"/>
      <c r="EUJ555" s="3"/>
      <c r="EUK555" s="440"/>
      <c r="EUL555" s="3"/>
      <c r="EUM555" s="580"/>
      <c r="EUN555" s="3"/>
      <c r="EUO555" s="440"/>
      <c r="EUP555" s="3"/>
      <c r="EUQ555" s="580"/>
      <c r="EUR555" s="3"/>
      <c r="EUS555" s="440"/>
      <c r="EUT555" s="3"/>
      <c r="EUU555" s="580"/>
      <c r="EUV555" s="3"/>
      <c r="EUW555" s="440"/>
      <c r="EUX555" s="3"/>
      <c r="EUY555" s="580"/>
      <c r="EUZ555" s="3"/>
      <c r="EVA555" s="440"/>
      <c r="EVB555" s="3"/>
      <c r="EVC555" s="580"/>
      <c r="EVD555" s="3"/>
      <c r="EVE555" s="440"/>
      <c r="EVF555" s="3"/>
      <c r="EVG555" s="580"/>
      <c r="EVH555" s="3"/>
      <c r="EVI555" s="440"/>
      <c r="EVJ555" s="3"/>
      <c r="EVK555" s="580"/>
      <c r="EVL555" s="3"/>
      <c r="EVM555" s="440"/>
      <c r="EVN555" s="3"/>
      <c r="EVO555" s="580"/>
      <c r="EVP555" s="3"/>
      <c r="EVQ555" s="440"/>
      <c r="EVR555" s="3"/>
      <c r="EVS555" s="580"/>
      <c r="EVT555" s="3"/>
      <c r="EVU555" s="440"/>
      <c r="EVV555" s="3"/>
      <c r="EVW555" s="580"/>
      <c r="EVX555" s="3"/>
      <c r="EVY555" s="440"/>
      <c r="EVZ555" s="3"/>
      <c r="EWA555" s="580"/>
      <c r="EWB555" s="3"/>
      <c r="EWC555" s="440"/>
      <c r="EWD555" s="3"/>
      <c r="EWE555" s="580"/>
      <c r="EWF555" s="3"/>
      <c r="EWG555" s="440"/>
      <c r="EWH555" s="3"/>
      <c r="EWI555" s="580"/>
      <c r="EWJ555" s="3"/>
      <c r="EWK555" s="440"/>
      <c r="EWL555" s="3"/>
      <c r="EWM555" s="580"/>
      <c r="EWN555" s="3"/>
      <c r="EWO555" s="440"/>
      <c r="EWP555" s="3"/>
      <c r="EWQ555" s="580"/>
      <c r="EWR555" s="3"/>
      <c r="EWS555" s="440"/>
      <c r="EWT555" s="3"/>
      <c r="EWU555" s="580"/>
      <c r="EWV555" s="3"/>
      <c r="EWW555" s="440"/>
      <c r="EWX555" s="3"/>
      <c r="EWY555" s="580"/>
      <c r="EWZ555" s="3"/>
      <c r="EXA555" s="440"/>
      <c r="EXB555" s="3"/>
      <c r="EXC555" s="580"/>
      <c r="EXD555" s="3"/>
      <c r="EXE555" s="440"/>
      <c r="EXF555" s="3"/>
      <c r="EXG555" s="580"/>
      <c r="EXH555" s="3"/>
      <c r="EXI555" s="440"/>
      <c r="EXJ555" s="3"/>
      <c r="EXK555" s="580"/>
      <c r="EXL555" s="3"/>
      <c r="EXM555" s="440"/>
      <c r="EXN555" s="3"/>
      <c r="EXO555" s="580"/>
      <c r="EXP555" s="3"/>
      <c r="EXQ555" s="440"/>
      <c r="EXR555" s="3"/>
      <c r="EXS555" s="580"/>
      <c r="EXT555" s="3"/>
      <c r="EXU555" s="440"/>
      <c r="EXV555" s="3"/>
      <c r="EXW555" s="580"/>
      <c r="EXX555" s="3"/>
      <c r="EXY555" s="440"/>
      <c r="EXZ555" s="3"/>
      <c r="EYA555" s="580"/>
      <c r="EYB555" s="3"/>
      <c r="EYC555" s="440"/>
      <c r="EYD555" s="3"/>
      <c r="EYE555" s="580"/>
      <c r="EYF555" s="3"/>
      <c r="EYG555" s="440"/>
      <c r="EYH555" s="3"/>
      <c r="EYI555" s="580"/>
      <c r="EYJ555" s="3"/>
      <c r="EYK555" s="440"/>
      <c r="EYL555" s="3"/>
      <c r="EYM555" s="580"/>
      <c r="EYN555" s="3"/>
      <c r="EYO555" s="440"/>
      <c r="EYP555" s="3"/>
      <c r="EYQ555" s="580"/>
      <c r="EYR555" s="3"/>
      <c r="EYS555" s="440"/>
      <c r="EYT555" s="3"/>
      <c r="EYU555" s="580"/>
      <c r="EYV555" s="3"/>
      <c r="EYW555" s="440"/>
      <c r="EYX555" s="3"/>
      <c r="EYY555" s="580"/>
      <c r="EYZ555" s="3"/>
      <c r="EZA555" s="440"/>
      <c r="EZB555" s="3"/>
      <c r="EZC555" s="580"/>
      <c r="EZD555" s="3"/>
      <c r="EZE555" s="440"/>
      <c r="EZF555" s="3"/>
      <c r="EZG555" s="580"/>
      <c r="EZH555" s="3"/>
      <c r="EZI555" s="440"/>
      <c r="EZJ555" s="3"/>
      <c r="EZK555" s="580"/>
      <c r="EZL555" s="3"/>
      <c r="EZM555" s="440"/>
      <c r="EZN555" s="3"/>
      <c r="EZO555" s="580"/>
      <c r="EZP555" s="3"/>
      <c r="EZQ555" s="440"/>
      <c r="EZR555" s="3"/>
      <c r="EZS555" s="580"/>
      <c r="EZT555" s="3"/>
      <c r="EZU555" s="440"/>
      <c r="EZV555" s="3"/>
      <c r="EZW555" s="580"/>
      <c r="EZX555" s="3"/>
      <c r="EZY555" s="440"/>
      <c r="EZZ555" s="3"/>
      <c r="FAA555" s="580"/>
      <c r="FAB555" s="3"/>
      <c r="FAC555" s="440"/>
      <c r="FAD555" s="3"/>
      <c r="FAE555" s="580"/>
      <c r="FAF555" s="3"/>
      <c r="FAG555" s="440"/>
      <c r="FAH555" s="3"/>
      <c r="FAI555" s="580"/>
      <c r="FAJ555" s="3"/>
      <c r="FAK555" s="440"/>
      <c r="FAL555" s="3"/>
      <c r="FAM555" s="580"/>
      <c r="FAN555" s="3"/>
      <c r="FAO555" s="440"/>
      <c r="FAP555" s="3"/>
      <c r="FAQ555" s="580"/>
      <c r="FAR555" s="3"/>
      <c r="FAS555" s="440"/>
      <c r="FAT555" s="3"/>
      <c r="FAU555" s="580"/>
      <c r="FAV555" s="3"/>
      <c r="FAW555" s="440"/>
      <c r="FAX555" s="3"/>
      <c r="FAY555" s="580"/>
      <c r="FAZ555" s="3"/>
      <c r="FBA555" s="440"/>
      <c r="FBB555" s="3"/>
      <c r="FBC555" s="580"/>
      <c r="FBD555" s="3"/>
      <c r="FBE555" s="440"/>
      <c r="FBF555" s="3"/>
      <c r="FBG555" s="580"/>
      <c r="FBH555" s="3"/>
      <c r="FBI555" s="440"/>
      <c r="FBJ555" s="3"/>
      <c r="FBK555" s="580"/>
      <c r="FBL555" s="3"/>
      <c r="FBM555" s="440"/>
      <c r="FBN555" s="3"/>
      <c r="FBO555" s="580"/>
      <c r="FBP555" s="3"/>
      <c r="FBQ555" s="440"/>
      <c r="FBR555" s="3"/>
      <c r="FBS555" s="580"/>
      <c r="FBT555" s="3"/>
      <c r="FBU555" s="440"/>
      <c r="FBV555" s="3"/>
      <c r="FBW555" s="580"/>
      <c r="FBX555" s="3"/>
      <c r="FBY555" s="440"/>
      <c r="FBZ555" s="3"/>
      <c r="FCA555" s="580"/>
      <c r="FCB555" s="3"/>
      <c r="FCC555" s="440"/>
      <c r="FCD555" s="3"/>
      <c r="FCE555" s="580"/>
      <c r="FCF555" s="3"/>
      <c r="FCG555" s="440"/>
      <c r="FCH555" s="3"/>
      <c r="FCI555" s="580"/>
      <c r="FCJ555" s="3"/>
      <c r="FCK555" s="440"/>
      <c r="FCL555" s="3"/>
      <c r="FCM555" s="580"/>
      <c r="FCN555" s="3"/>
      <c r="FCO555" s="440"/>
      <c r="FCP555" s="3"/>
      <c r="FCQ555" s="580"/>
      <c r="FCR555" s="3"/>
      <c r="FCS555" s="440"/>
      <c r="FCT555" s="3"/>
      <c r="FCU555" s="580"/>
      <c r="FCV555" s="3"/>
      <c r="FCW555" s="440"/>
      <c r="FCX555" s="3"/>
      <c r="FCY555" s="580"/>
      <c r="FCZ555" s="3"/>
      <c r="FDA555" s="440"/>
      <c r="FDB555" s="3"/>
      <c r="FDC555" s="580"/>
      <c r="FDD555" s="3"/>
      <c r="FDE555" s="440"/>
      <c r="FDF555" s="3"/>
      <c r="FDG555" s="580"/>
      <c r="FDH555" s="3"/>
      <c r="FDI555" s="440"/>
      <c r="FDJ555" s="3"/>
      <c r="FDK555" s="580"/>
      <c r="FDL555" s="3"/>
      <c r="FDM555" s="440"/>
      <c r="FDN555" s="3"/>
      <c r="FDO555" s="580"/>
      <c r="FDP555" s="3"/>
      <c r="FDQ555" s="440"/>
      <c r="FDR555" s="3"/>
      <c r="FDS555" s="580"/>
      <c r="FDT555" s="3"/>
      <c r="FDU555" s="440"/>
      <c r="FDV555" s="3"/>
      <c r="FDW555" s="580"/>
      <c r="FDX555" s="3"/>
      <c r="FDY555" s="440"/>
      <c r="FDZ555" s="3"/>
      <c r="FEA555" s="580"/>
      <c r="FEB555" s="3"/>
      <c r="FEC555" s="440"/>
      <c r="FED555" s="3"/>
      <c r="FEE555" s="580"/>
      <c r="FEF555" s="3"/>
      <c r="FEG555" s="440"/>
      <c r="FEH555" s="3"/>
      <c r="FEI555" s="580"/>
      <c r="FEJ555" s="3"/>
      <c r="FEK555" s="440"/>
      <c r="FEL555" s="3"/>
      <c r="FEM555" s="580"/>
      <c r="FEN555" s="3"/>
      <c r="FEO555" s="440"/>
      <c r="FEP555" s="3"/>
      <c r="FEQ555" s="580"/>
      <c r="FER555" s="3"/>
      <c r="FES555" s="440"/>
      <c r="FET555" s="3"/>
      <c r="FEU555" s="580"/>
      <c r="FEV555" s="3"/>
      <c r="FEW555" s="440"/>
      <c r="FEX555" s="3"/>
      <c r="FEY555" s="580"/>
      <c r="FEZ555" s="3"/>
      <c r="FFA555" s="440"/>
      <c r="FFB555" s="3"/>
      <c r="FFC555" s="580"/>
      <c r="FFD555" s="3"/>
      <c r="FFE555" s="440"/>
      <c r="FFF555" s="3"/>
      <c r="FFG555" s="580"/>
      <c r="FFH555" s="3"/>
      <c r="FFI555" s="440"/>
      <c r="FFJ555" s="3"/>
      <c r="FFK555" s="580"/>
      <c r="FFL555" s="3"/>
      <c r="FFM555" s="440"/>
      <c r="FFN555" s="3"/>
      <c r="FFO555" s="580"/>
      <c r="FFP555" s="3"/>
      <c r="FFQ555" s="440"/>
      <c r="FFR555" s="3"/>
      <c r="FFS555" s="580"/>
      <c r="FFT555" s="3"/>
      <c r="FFU555" s="440"/>
      <c r="FFV555" s="3"/>
      <c r="FFW555" s="580"/>
      <c r="FFX555" s="3"/>
      <c r="FFY555" s="440"/>
      <c r="FFZ555" s="3"/>
      <c r="FGA555" s="580"/>
      <c r="FGB555" s="3"/>
      <c r="FGC555" s="440"/>
      <c r="FGD555" s="3"/>
      <c r="FGE555" s="580"/>
      <c r="FGF555" s="3"/>
      <c r="FGG555" s="440"/>
      <c r="FGH555" s="3"/>
      <c r="FGI555" s="580"/>
      <c r="FGJ555" s="3"/>
      <c r="FGK555" s="440"/>
      <c r="FGL555" s="3"/>
      <c r="FGM555" s="580"/>
      <c r="FGN555" s="3"/>
      <c r="FGO555" s="440"/>
      <c r="FGP555" s="3"/>
      <c r="FGQ555" s="580"/>
      <c r="FGR555" s="3"/>
      <c r="FGS555" s="440"/>
      <c r="FGT555" s="3"/>
      <c r="FGU555" s="580"/>
      <c r="FGV555" s="3"/>
      <c r="FGW555" s="440"/>
      <c r="FGX555" s="3"/>
      <c r="FGY555" s="580"/>
      <c r="FGZ555" s="3"/>
      <c r="FHA555" s="440"/>
      <c r="FHB555" s="3"/>
      <c r="FHC555" s="580"/>
      <c r="FHD555" s="3"/>
      <c r="FHE555" s="440"/>
      <c r="FHF555" s="3"/>
      <c r="FHG555" s="580"/>
      <c r="FHH555" s="3"/>
      <c r="FHI555" s="440"/>
      <c r="FHJ555" s="3"/>
      <c r="FHK555" s="580"/>
      <c r="FHL555" s="3"/>
      <c r="FHM555" s="440"/>
      <c r="FHN555" s="3"/>
      <c r="FHO555" s="580"/>
      <c r="FHP555" s="3"/>
      <c r="FHQ555" s="440"/>
      <c r="FHR555" s="3"/>
      <c r="FHS555" s="580"/>
      <c r="FHT555" s="3"/>
      <c r="FHU555" s="440"/>
      <c r="FHV555" s="3"/>
      <c r="FHW555" s="580"/>
      <c r="FHX555" s="3"/>
      <c r="FHY555" s="440"/>
      <c r="FHZ555" s="3"/>
      <c r="FIA555" s="580"/>
      <c r="FIB555" s="3"/>
      <c r="FIC555" s="440"/>
      <c r="FID555" s="3"/>
      <c r="FIE555" s="580"/>
      <c r="FIF555" s="3"/>
      <c r="FIG555" s="440"/>
      <c r="FIH555" s="3"/>
      <c r="FII555" s="580"/>
      <c r="FIJ555" s="3"/>
      <c r="FIK555" s="440"/>
      <c r="FIL555" s="3"/>
      <c r="FIM555" s="580"/>
      <c r="FIN555" s="3"/>
      <c r="FIO555" s="440"/>
      <c r="FIP555" s="3"/>
      <c r="FIQ555" s="580"/>
      <c r="FIR555" s="3"/>
      <c r="FIS555" s="440"/>
      <c r="FIT555" s="3"/>
      <c r="FIU555" s="580"/>
      <c r="FIV555" s="3"/>
      <c r="FIW555" s="440"/>
      <c r="FIX555" s="3"/>
      <c r="FIY555" s="580"/>
      <c r="FIZ555" s="3"/>
      <c r="FJA555" s="440"/>
      <c r="FJB555" s="3"/>
      <c r="FJC555" s="580"/>
      <c r="FJD555" s="3"/>
      <c r="FJE555" s="440"/>
      <c r="FJF555" s="3"/>
      <c r="FJG555" s="580"/>
      <c r="FJH555" s="3"/>
      <c r="FJI555" s="440"/>
      <c r="FJJ555" s="3"/>
      <c r="FJK555" s="580"/>
      <c r="FJL555" s="3"/>
      <c r="FJM555" s="440"/>
      <c r="FJN555" s="3"/>
      <c r="FJO555" s="580"/>
      <c r="FJP555" s="3"/>
      <c r="FJQ555" s="440"/>
      <c r="FJR555" s="3"/>
      <c r="FJS555" s="580"/>
      <c r="FJT555" s="3"/>
      <c r="FJU555" s="440"/>
      <c r="FJV555" s="3"/>
      <c r="FJW555" s="580"/>
      <c r="FJX555" s="3"/>
      <c r="FJY555" s="440"/>
      <c r="FJZ555" s="3"/>
      <c r="FKA555" s="580"/>
      <c r="FKB555" s="3"/>
      <c r="FKC555" s="440"/>
      <c r="FKD555" s="3"/>
      <c r="FKE555" s="580"/>
      <c r="FKF555" s="3"/>
      <c r="FKG555" s="440"/>
      <c r="FKH555" s="3"/>
      <c r="FKI555" s="580"/>
      <c r="FKJ555" s="3"/>
      <c r="FKK555" s="440"/>
      <c r="FKL555" s="3"/>
      <c r="FKM555" s="580"/>
      <c r="FKN555" s="3"/>
      <c r="FKO555" s="440"/>
      <c r="FKP555" s="3"/>
      <c r="FKQ555" s="580"/>
      <c r="FKR555" s="3"/>
      <c r="FKS555" s="440"/>
      <c r="FKT555" s="3"/>
      <c r="FKU555" s="580"/>
      <c r="FKV555" s="3"/>
      <c r="FKW555" s="440"/>
      <c r="FKX555" s="3"/>
      <c r="FKY555" s="580"/>
      <c r="FKZ555" s="3"/>
      <c r="FLA555" s="440"/>
      <c r="FLB555" s="3"/>
      <c r="FLC555" s="580"/>
      <c r="FLD555" s="3"/>
      <c r="FLE555" s="440"/>
      <c r="FLF555" s="3"/>
      <c r="FLG555" s="580"/>
      <c r="FLH555" s="3"/>
      <c r="FLI555" s="440"/>
      <c r="FLJ555" s="3"/>
      <c r="FLK555" s="580"/>
      <c r="FLL555" s="3"/>
      <c r="FLM555" s="440"/>
      <c r="FLN555" s="3"/>
      <c r="FLO555" s="580"/>
      <c r="FLP555" s="3"/>
      <c r="FLQ555" s="440"/>
      <c r="FLR555" s="3"/>
      <c r="FLS555" s="580"/>
      <c r="FLT555" s="3"/>
      <c r="FLU555" s="440"/>
      <c r="FLV555" s="3"/>
      <c r="FLW555" s="580"/>
      <c r="FLX555" s="3"/>
      <c r="FLY555" s="440"/>
      <c r="FLZ555" s="3"/>
      <c r="FMA555" s="580"/>
      <c r="FMB555" s="3"/>
      <c r="FMC555" s="440"/>
      <c r="FMD555" s="3"/>
      <c r="FME555" s="580"/>
      <c r="FMF555" s="3"/>
      <c r="FMG555" s="440"/>
      <c r="FMH555" s="3"/>
      <c r="FMI555" s="580"/>
      <c r="FMJ555" s="3"/>
      <c r="FMK555" s="440"/>
      <c r="FML555" s="3"/>
      <c r="FMM555" s="580"/>
      <c r="FMN555" s="3"/>
      <c r="FMO555" s="440"/>
      <c r="FMP555" s="3"/>
      <c r="FMQ555" s="580"/>
      <c r="FMR555" s="3"/>
      <c r="FMS555" s="440"/>
      <c r="FMT555" s="3"/>
      <c r="FMU555" s="580"/>
      <c r="FMV555" s="3"/>
      <c r="FMW555" s="440"/>
      <c r="FMX555" s="3"/>
      <c r="FMY555" s="580"/>
      <c r="FMZ555" s="3"/>
      <c r="FNA555" s="440"/>
      <c r="FNB555" s="3"/>
      <c r="FNC555" s="580"/>
      <c r="FND555" s="3"/>
      <c r="FNE555" s="440"/>
      <c r="FNF555" s="3"/>
      <c r="FNG555" s="580"/>
      <c r="FNH555" s="3"/>
      <c r="FNI555" s="440"/>
      <c r="FNJ555" s="3"/>
      <c r="FNK555" s="580"/>
      <c r="FNL555" s="3"/>
      <c r="FNM555" s="440"/>
      <c r="FNN555" s="3"/>
      <c r="FNO555" s="580"/>
      <c r="FNP555" s="3"/>
      <c r="FNQ555" s="440"/>
      <c r="FNR555" s="3"/>
      <c r="FNS555" s="580"/>
      <c r="FNT555" s="3"/>
      <c r="FNU555" s="440"/>
      <c r="FNV555" s="3"/>
      <c r="FNW555" s="580"/>
      <c r="FNX555" s="3"/>
      <c r="FNY555" s="440"/>
      <c r="FNZ555" s="3"/>
      <c r="FOA555" s="580"/>
      <c r="FOB555" s="3"/>
      <c r="FOC555" s="440"/>
      <c r="FOD555" s="3"/>
      <c r="FOE555" s="580"/>
      <c r="FOF555" s="3"/>
      <c r="FOG555" s="440"/>
      <c r="FOH555" s="3"/>
      <c r="FOI555" s="580"/>
      <c r="FOJ555" s="3"/>
      <c r="FOK555" s="440"/>
      <c r="FOL555" s="3"/>
      <c r="FOM555" s="580"/>
      <c r="FON555" s="3"/>
      <c r="FOO555" s="440"/>
      <c r="FOP555" s="3"/>
      <c r="FOQ555" s="580"/>
      <c r="FOR555" s="3"/>
      <c r="FOS555" s="440"/>
      <c r="FOT555" s="3"/>
      <c r="FOU555" s="580"/>
      <c r="FOV555" s="3"/>
      <c r="FOW555" s="440"/>
      <c r="FOX555" s="3"/>
      <c r="FOY555" s="580"/>
      <c r="FOZ555" s="3"/>
      <c r="FPA555" s="440"/>
      <c r="FPB555" s="3"/>
      <c r="FPC555" s="580"/>
      <c r="FPD555" s="3"/>
      <c r="FPE555" s="440"/>
      <c r="FPF555" s="3"/>
      <c r="FPG555" s="580"/>
      <c r="FPH555" s="3"/>
      <c r="FPI555" s="440"/>
      <c r="FPJ555" s="3"/>
      <c r="FPK555" s="580"/>
      <c r="FPL555" s="3"/>
      <c r="FPM555" s="440"/>
      <c r="FPN555" s="3"/>
      <c r="FPO555" s="580"/>
      <c r="FPP555" s="3"/>
      <c r="FPQ555" s="440"/>
      <c r="FPR555" s="3"/>
      <c r="FPS555" s="580"/>
      <c r="FPT555" s="3"/>
      <c r="FPU555" s="440"/>
      <c r="FPV555" s="3"/>
      <c r="FPW555" s="580"/>
      <c r="FPX555" s="3"/>
      <c r="FPY555" s="440"/>
      <c r="FPZ555" s="3"/>
      <c r="FQA555" s="580"/>
      <c r="FQB555" s="3"/>
      <c r="FQC555" s="440"/>
      <c r="FQD555" s="3"/>
      <c r="FQE555" s="580"/>
      <c r="FQF555" s="3"/>
      <c r="FQG555" s="440"/>
      <c r="FQH555" s="3"/>
      <c r="FQI555" s="580"/>
      <c r="FQJ555" s="3"/>
      <c r="FQK555" s="440"/>
      <c r="FQL555" s="3"/>
      <c r="FQM555" s="580"/>
      <c r="FQN555" s="3"/>
      <c r="FQO555" s="440"/>
      <c r="FQP555" s="3"/>
      <c r="FQQ555" s="580"/>
      <c r="FQR555" s="3"/>
      <c r="FQS555" s="440"/>
      <c r="FQT555" s="3"/>
      <c r="FQU555" s="580"/>
      <c r="FQV555" s="3"/>
      <c r="FQW555" s="440"/>
      <c r="FQX555" s="3"/>
      <c r="FQY555" s="580"/>
      <c r="FQZ555" s="3"/>
      <c r="FRA555" s="440"/>
      <c r="FRB555" s="3"/>
      <c r="FRC555" s="580"/>
      <c r="FRD555" s="3"/>
      <c r="FRE555" s="440"/>
      <c r="FRF555" s="3"/>
      <c r="FRG555" s="580"/>
      <c r="FRH555" s="3"/>
      <c r="FRI555" s="440"/>
      <c r="FRJ555" s="3"/>
      <c r="FRK555" s="580"/>
      <c r="FRL555" s="3"/>
      <c r="FRM555" s="440"/>
      <c r="FRN555" s="3"/>
      <c r="FRO555" s="580"/>
      <c r="FRP555" s="3"/>
      <c r="FRQ555" s="440"/>
      <c r="FRR555" s="3"/>
      <c r="FRS555" s="580"/>
      <c r="FRT555" s="3"/>
      <c r="FRU555" s="440"/>
      <c r="FRV555" s="3"/>
      <c r="FRW555" s="580"/>
      <c r="FRX555" s="3"/>
      <c r="FRY555" s="440"/>
      <c r="FRZ555" s="3"/>
      <c r="FSA555" s="580"/>
      <c r="FSB555" s="3"/>
      <c r="FSC555" s="440"/>
      <c r="FSD555" s="3"/>
      <c r="FSE555" s="580"/>
      <c r="FSF555" s="3"/>
      <c r="FSG555" s="440"/>
      <c r="FSH555" s="3"/>
      <c r="FSI555" s="580"/>
      <c r="FSJ555" s="3"/>
      <c r="FSK555" s="440"/>
      <c r="FSL555" s="3"/>
      <c r="FSM555" s="580"/>
      <c r="FSN555" s="3"/>
      <c r="FSO555" s="440"/>
      <c r="FSP555" s="3"/>
      <c r="FSQ555" s="580"/>
      <c r="FSR555" s="3"/>
      <c r="FSS555" s="440"/>
      <c r="FST555" s="3"/>
      <c r="FSU555" s="580"/>
      <c r="FSV555" s="3"/>
      <c r="FSW555" s="440"/>
      <c r="FSX555" s="3"/>
      <c r="FSY555" s="580"/>
      <c r="FSZ555" s="3"/>
      <c r="FTA555" s="440"/>
      <c r="FTB555" s="3"/>
      <c r="FTC555" s="580"/>
      <c r="FTD555" s="3"/>
      <c r="FTE555" s="440"/>
      <c r="FTF555" s="3"/>
      <c r="FTG555" s="580"/>
      <c r="FTH555" s="3"/>
      <c r="FTI555" s="440"/>
      <c r="FTJ555" s="3"/>
      <c r="FTK555" s="580"/>
      <c r="FTL555" s="3"/>
      <c r="FTM555" s="440"/>
      <c r="FTN555" s="3"/>
      <c r="FTO555" s="580"/>
      <c r="FTP555" s="3"/>
      <c r="FTQ555" s="440"/>
      <c r="FTR555" s="3"/>
      <c r="FTS555" s="580"/>
      <c r="FTT555" s="3"/>
      <c r="FTU555" s="440"/>
      <c r="FTV555" s="3"/>
      <c r="FTW555" s="580"/>
      <c r="FTX555" s="3"/>
      <c r="FTY555" s="440"/>
      <c r="FTZ555" s="3"/>
      <c r="FUA555" s="580"/>
      <c r="FUB555" s="3"/>
      <c r="FUC555" s="440"/>
      <c r="FUD555" s="3"/>
      <c r="FUE555" s="580"/>
      <c r="FUF555" s="3"/>
      <c r="FUG555" s="440"/>
      <c r="FUH555" s="3"/>
      <c r="FUI555" s="580"/>
      <c r="FUJ555" s="3"/>
      <c r="FUK555" s="440"/>
      <c r="FUL555" s="3"/>
      <c r="FUM555" s="580"/>
      <c r="FUN555" s="3"/>
      <c r="FUO555" s="440"/>
      <c r="FUP555" s="3"/>
      <c r="FUQ555" s="580"/>
      <c r="FUR555" s="3"/>
      <c r="FUS555" s="440"/>
      <c r="FUT555" s="3"/>
      <c r="FUU555" s="580"/>
      <c r="FUV555" s="3"/>
      <c r="FUW555" s="440"/>
      <c r="FUX555" s="3"/>
      <c r="FUY555" s="580"/>
      <c r="FUZ555" s="3"/>
      <c r="FVA555" s="440"/>
      <c r="FVB555" s="3"/>
      <c r="FVC555" s="580"/>
      <c r="FVD555" s="3"/>
      <c r="FVE555" s="440"/>
      <c r="FVF555" s="3"/>
      <c r="FVG555" s="580"/>
      <c r="FVH555" s="3"/>
      <c r="FVI555" s="440"/>
      <c r="FVJ555" s="3"/>
      <c r="FVK555" s="580"/>
      <c r="FVL555" s="3"/>
      <c r="FVM555" s="440"/>
      <c r="FVN555" s="3"/>
      <c r="FVO555" s="580"/>
      <c r="FVP555" s="3"/>
      <c r="FVQ555" s="440"/>
      <c r="FVR555" s="3"/>
      <c r="FVS555" s="580"/>
      <c r="FVT555" s="3"/>
      <c r="FVU555" s="440"/>
      <c r="FVV555" s="3"/>
      <c r="FVW555" s="580"/>
      <c r="FVX555" s="3"/>
      <c r="FVY555" s="440"/>
      <c r="FVZ555" s="3"/>
      <c r="FWA555" s="580"/>
      <c r="FWB555" s="3"/>
      <c r="FWC555" s="440"/>
      <c r="FWD555" s="3"/>
      <c r="FWE555" s="580"/>
      <c r="FWF555" s="3"/>
      <c r="FWG555" s="440"/>
      <c r="FWH555" s="3"/>
      <c r="FWI555" s="580"/>
      <c r="FWJ555" s="3"/>
      <c r="FWK555" s="440"/>
      <c r="FWL555" s="3"/>
      <c r="FWM555" s="580"/>
      <c r="FWN555" s="3"/>
      <c r="FWO555" s="440"/>
      <c r="FWP555" s="3"/>
      <c r="FWQ555" s="580"/>
      <c r="FWR555" s="3"/>
      <c r="FWS555" s="440"/>
      <c r="FWT555" s="3"/>
      <c r="FWU555" s="580"/>
      <c r="FWV555" s="3"/>
      <c r="FWW555" s="440"/>
      <c r="FWX555" s="3"/>
      <c r="FWY555" s="580"/>
      <c r="FWZ555" s="3"/>
      <c r="FXA555" s="440"/>
      <c r="FXB555" s="3"/>
      <c r="FXC555" s="580"/>
      <c r="FXD555" s="3"/>
      <c r="FXE555" s="440"/>
      <c r="FXF555" s="3"/>
      <c r="FXG555" s="580"/>
      <c r="FXH555" s="3"/>
      <c r="FXI555" s="440"/>
      <c r="FXJ555" s="3"/>
      <c r="FXK555" s="580"/>
      <c r="FXL555" s="3"/>
      <c r="FXM555" s="440"/>
      <c r="FXN555" s="3"/>
      <c r="FXO555" s="580"/>
      <c r="FXP555" s="3"/>
      <c r="FXQ555" s="440"/>
      <c r="FXR555" s="3"/>
      <c r="FXS555" s="580"/>
      <c r="FXT555" s="3"/>
      <c r="FXU555" s="440"/>
      <c r="FXV555" s="3"/>
      <c r="FXW555" s="580"/>
      <c r="FXX555" s="3"/>
      <c r="FXY555" s="440"/>
      <c r="FXZ555" s="3"/>
      <c r="FYA555" s="580"/>
      <c r="FYB555" s="3"/>
      <c r="FYC555" s="440"/>
      <c r="FYD555" s="3"/>
      <c r="FYE555" s="580"/>
      <c r="FYF555" s="3"/>
      <c r="FYG555" s="440"/>
      <c r="FYH555" s="3"/>
      <c r="FYI555" s="580"/>
      <c r="FYJ555" s="3"/>
      <c r="FYK555" s="440"/>
      <c r="FYL555" s="3"/>
      <c r="FYM555" s="580"/>
      <c r="FYN555" s="3"/>
      <c r="FYO555" s="440"/>
      <c r="FYP555" s="3"/>
      <c r="FYQ555" s="580"/>
      <c r="FYR555" s="3"/>
      <c r="FYS555" s="440"/>
      <c r="FYT555" s="3"/>
      <c r="FYU555" s="580"/>
      <c r="FYV555" s="3"/>
      <c r="FYW555" s="440"/>
      <c r="FYX555" s="3"/>
      <c r="FYY555" s="580"/>
      <c r="FYZ555" s="3"/>
      <c r="FZA555" s="440"/>
      <c r="FZB555" s="3"/>
      <c r="FZC555" s="580"/>
      <c r="FZD555" s="3"/>
      <c r="FZE555" s="440"/>
      <c r="FZF555" s="3"/>
      <c r="FZG555" s="580"/>
      <c r="FZH555" s="3"/>
      <c r="FZI555" s="440"/>
      <c r="FZJ555" s="3"/>
      <c r="FZK555" s="580"/>
      <c r="FZL555" s="3"/>
      <c r="FZM555" s="440"/>
      <c r="FZN555" s="3"/>
      <c r="FZO555" s="580"/>
      <c r="FZP555" s="3"/>
      <c r="FZQ555" s="440"/>
      <c r="FZR555" s="3"/>
      <c r="FZS555" s="580"/>
      <c r="FZT555" s="3"/>
      <c r="FZU555" s="440"/>
      <c r="FZV555" s="3"/>
      <c r="FZW555" s="580"/>
      <c r="FZX555" s="3"/>
      <c r="FZY555" s="440"/>
      <c r="FZZ555" s="3"/>
      <c r="GAA555" s="580"/>
      <c r="GAB555" s="3"/>
      <c r="GAC555" s="440"/>
      <c r="GAD555" s="3"/>
      <c r="GAE555" s="580"/>
      <c r="GAF555" s="3"/>
      <c r="GAG555" s="440"/>
      <c r="GAH555" s="3"/>
      <c r="GAI555" s="580"/>
      <c r="GAJ555" s="3"/>
      <c r="GAK555" s="440"/>
      <c r="GAL555" s="3"/>
      <c r="GAM555" s="580"/>
      <c r="GAN555" s="3"/>
      <c r="GAO555" s="440"/>
      <c r="GAP555" s="3"/>
      <c r="GAQ555" s="580"/>
      <c r="GAR555" s="3"/>
      <c r="GAS555" s="440"/>
      <c r="GAT555" s="3"/>
      <c r="GAU555" s="580"/>
      <c r="GAV555" s="3"/>
      <c r="GAW555" s="440"/>
      <c r="GAX555" s="3"/>
      <c r="GAY555" s="580"/>
      <c r="GAZ555" s="3"/>
      <c r="GBA555" s="440"/>
      <c r="GBB555" s="3"/>
      <c r="GBC555" s="580"/>
      <c r="GBD555" s="3"/>
      <c r="GBE555" s="440"/>
      <c r="GBF555" s="3"/>
      <c r="GBG555" s="580"/>
      <c r="GBH555" s="3"/>
      <c r="GBI555" s="440"/>
      <c r="GBJ555" s="3"/>
      <c r="GBK555" s="580"/>
      <c r="GBL555" s="3"/>
      <c r="GBM555" s="440"/>
      <c r="GBN555" s="3"/>
      <c r="GBO555" s="580"/>
      <c r="GBP555" s="3"/>
      <c r="GBQ555" s="440"/>
      <c r="GBR555" s="3"/>
      <c r="GBS555" s="580"/>
      <c r="GBT555" s="3"/>
      <c r="GBU555" s="440"/>
      <c r="GBV555" s="3"/>
      <c r="GBW555" s="580"/>
      <c r="GBX555" s="3"/>
      <c r="GBY555" s="440"/>
      <c r="GBZ555" s="3"/>
      <c r="GCA555" s="580"/>
      <c r="GCB555" s="3"/>
      <c r="GCC555" s="440"/>
      <c r="GCD555" s="3"/>
      <c r="GCE555" s="580"/>
      <c r="GCF555" s="3"/>
      <c r="GCG555" s="440"/>
      <c r="GCH555" s="3"/>
      <c r="GCI555" s="580"/>
      <c r="GCJ555" s="3"/>
      <c r="GCK555" s="440"/>
      <c r="GCL555" s="3"/>
      <c r="GCM555" s="580"/>
      <c r="GCN555" s="3"/>
      <c r="GCO555" s="440"/>
      <c r="GCP555" s="3"/>
      <c r="GCQ555" s="580"/>
      <c r="GCR555" s="3"/>
      <c r="GCS555" s="440"/>
      <c r="GCT555" s="3"/>
      <c r="GCU555" s="580"/>
      <c r="GCV555" s="3"/>
      <c r="GCW555" s="440"/>
      <c r="GCX555" s="3"/>
      <c r="GCY555" s="580"/>
      <c r="GCZ555" s="3"/>
      <c r="GDA555" s="440"/>
      <c r="GDB555" s="3"/>
      <c r="GDC555" s="580"/>
      <c r="GDD555" s="3"/>
      <c r="GDE555" s="440"/>
      <c r="GDF555" s="3"/>
      <c r="GDG555" s="580"/>
      <c r="GDH555" s="3"/>
      <c r="GDI555" s="440"/>
      <c r="GDJ555" s="3"/>
      <c r="GDK555" s="580"/>
      <c r="GDL555" s="3"/>
      <c r="GDM555" s="440"/>
      <c r="GDN555" s="3"/>
      <c r="GDO555" s="580"/>
      <c r="GDP555" s="3"/>
      <c r="GDQ555" s="440"/>
      <c r="GDR555" s="3"/>
      <c r="GDS555" s="580"/>
      <c r="GDT555" s="3"/>
      <c r="GDU555" s="440"/>
      <c r="GDV555" s="3"/>
      <c r="GDW555" s="580"/>
      <c r="GDX555" s="3"/>
      <c r="GDY555" s="440"/>
      <c r="GDZ555" s="3"/>
      <c r="GEA555" s="580"/>
      <c r="GEB555" s="3"/>
      <c r="GEC555" s="440"/>
      <c r="GED555" s="3"/>
      <c r="GEE555" s="580"/>
      <c r="GEF555" s="3"/>
      <c r="GEG555" s="440"/>
      <c r="GEH555" s="3"/>
      <c r="GEI555" s="580"/>
      <c r="GEJ555" s="3"/>
      <c r="GEK555" s="440"/>
      <c r="GEL555" s="3"/>
      <c r="GEM555" s="580"/>
      <c r="GEN555" s="3"/>
      <c r="GEO555" s="440"/>
      <c r="GEP555" s="3"/>
      <c r="GEQ555" s="580"/>
      <c r="GER555" s="3"/>
      <c r="GES555" s="440"/>
      <c r="GET555" s="3"/>
      <c r="GEU555" s="580"/>
      <c r="GEV555" s="3"/>
      <c r="GEW555" s="440"/>
      <c r="GEX555" s="3"/>
      <c r="GEY555" s="580"/>
      <c r="GEZ555" s="3"/>
      <c r="GFA555" s="440"/>
      <c r="GFB555" s="3"/>
      <c r="GFC555" s="580"/>
      <c r="GFD555" s="3"/>
      <c r="GFE555" s="440"/>
      <c r="GFF555" s="3"/>
      <c r="GFG555" s="580"/>
      <c r="GFH555" s="3"/>
      <c r="GFI555" s="440"/>
      <c r="GFJ555" s="3"/>
      <c r="GFK555" s="580"/>
      <c r="GFL555" s="3"/>
      <c r="GFM555" s="440"/>
      <c r="GFN555" s="3"/>
      <c r="GFO555" s="580"/>
      <c r="GFP555" s="3"/>
      <c r="GFQ555" s="440"/>
      <c r="GFR555" s="3"/>
      <c r="GFS555" s="580"/>
      <c r="GFT555" s="3"/>
      <c r="GFU555" s="440"/>
      <c r="GFV555" s="3"/>
      <c r="GFW555" s="580"/>
      <c r="GFX555" s="3"/>
      <c r="GFY555" s="440"/>
      <c r="GFZ555" s="3"/>
      <c r="GGA555" s="580"/>
      <c r="GGB555" s="3"/>
      <c r="GGC555" s="440"/>
      <c r="GGD555" s="3"/>
      <c r="GGE555" s="580"/>
      <c r="GGF555" s="3"/>
      <c r="GGG555" s="440"/>
      <c r="GGH555" s="3"/>
      <c r="GGI555" s="580"/>
      <c r="GGJ555" s="3"/>
      <c r="GGK555" s="440"/>
      <c r="GGL555" s="3"/>
      <c r="GGM555" s="580"/>
      <c r="GGN555" s="3"/>
      <c r="GGO555" s="440"/>
      <c r="GGP555" s="3"/>
      <c r="GGQ555" s="580"/>
      <c r="GGR555" s="3"/>
      <c r="GGS555" s="440"/>
      <c r="GGT555" s="3"/>
      <c r="GGU555" s="580"/>
      <c r="GGV555" s="3"/>
      <c r="GGW555" s="440"/>
      <c r="GGX555" s="3"/>
      <c r="GGY555" s="580"/>
      <c r="GGZ555" s="3"/>
      <c r="GHA555" s="440"/>
      <c r="GHB555" s="3"/>
      <c r="GHC555" s="580"/>
      <c r="GHD555" s="3"/>
      <c r="GHE555" s="440"/>
      <c r="GHF555" s="3"/>
      <c r="GHG555" s="580"/>
      <c r="GHH555" s="3"/>
      <c r="GHI555" s="440"/>
      <c r="GHJ555" s="3"/>
      <c r="GHK555" s="580"/>
      <c r="GHL555" s="3"/>
      <c r="GHM555" s="440"/>
      <c r="GHN555" s="3"/>
      <c r="GHO555" s="580"/>
      <c r="GHP555" s="3"/>
      <c r="GHQ555" s="440"/>
      <c r="GHR555" s="3"/>
      <c r="GHS555" s="580"/>
      <c r="GHT555" s="3"/>
      <c r="GHU555" s="440"/>
      <c r="GHV555" s="3"/>
      <c r="GHW555" s="580"/>
      <c r="GHX555" s="3"/>
      <c r="GHY555" s="440"/>
      <c r="GHZ555" s="3"/>
      <c r="GIA555" s="580"/>
      <c r="GIB555" s="3"/>
      <c r="GIC555" s="440"/>
      <c r="GID555" s="3"/>
      <c r="GIE555" s="580"/>
      <c r="GIF555" s="3"/>
      <c r="GIG555" s="440"/>
      <c r="GIH555" s="3"/>
      <c r="GII555" s="580"/>
      <c r="GIJ555" s="3"/>
      <c r="GIK555" s="440"/>
      <c r="GIL555" s="3"/>
      <c r="GIM555" s="580"/>
      <c r="GIN555" s="3"/>
      <c r="GIO555" s="440"/>
      <c r="GIP555" s="3"/>
      <c r="GIQ555" s="580"/>
      <c r="GIR555" s="3"/>
      <c r="GIS555" s="440"/>
      <c r="GIT555" s="3"/>
      <c r="GIU555" s="580"/>
      <c r="GIV555" s="3"/>
      <c r="GIW555" s="440"/>
      <c r="GIX555" s="3"/>
      <c r="GIY555" s="580"/>
      <c r="GIZ555" s="3"/>
      <c r="GJA555" s="440"/>
      <c r="GJB555" s="3"/>
      <c r="GJC555" s="580"/>
      <c r="GJD555" s="3"/>
      <c r="GJE555" s="440"/>
      <c r="GJF555" s="3"/>
      <c r="GJG555" s="580"/>
      <c r="GJH555" s="3"/>
      <c r="GJI555" s="440"/>
      <c r="GJJ555" s="3"/>
      <c r="GJK555" s="580"/>
      <c r="GJL555" s="3"/>
      <c r="GJM555" s="440"/>
      <c r="GJN555" s="3"/>
      <c r="GJO555" s="580"/>
      <c r="GJP555" s="3"/>
      <c r="GJQ555" s="440"/>
      <c r="GJR555" s="3"/>
      <c r="GJS555" s="580"/>
      <c r="GJT555" s="3"/>
      <c r="GJU555" s="440"/>
      <c r="GJV555" s="3"/>
      <c r="GJW555" s="580"/>
      <c r="GJX555" s="3"/>
      <c r="GJY555" s="440"/>
      <c r="GJZ555" s="3"/>
      <c r="GKA555" s="580"/>
      <c r="GKB555" s="3"/>
      <c r="GKC555" s="440"/>
      <c r="GKD555" s="3"/>
      <c r="GKE555" s="580"/>
      <c r="GKF555" s="3"/>
      <c r="GKG555" s="440"/>
      <c r="GKH555" s="3"/>
      <c r="GKI555" s="580"/>
      <c r="GKJ555" s="3"/>
      <c r="GKK555" s="440"/>
      <c r="GKL555" s="3"/>
      <c r="GKM555" s="580"/>
      <c r="GKN555" s="3"/>
      <c r="GKO555" s="440"/>
      <c r="GKP555" s="3"/>
      <c r="GKQ555" s="580"/>
      <c r="GKR555" s="3"/>
      <c r="GKS555" s="440"/>
      <c r="GKT555" s="3"/>
      <c r="GKU555" s="580"/>
      <c r="GKV555" s="3"/>
      <c r="GKW555" s="440"/>
      <c r="GKX555" s="3"/>
      <c r="GKY555" s="580"/>
      <c r="GKZ555" s="3"/>
      <c r="GLA555" s="440"/>
      <c r="GLB555" s="3"/>
      <c r="GLC555" s="580"/>
      <c r="GLD555" s="3"/>
      <c r="GLE555" s="440"/>
      <c r="GLF555" s="3"/>
      <c r="GLG555" s="580"/>
      <c r="GLH555" s="3"/>
      <c r="GLI555" s="440"/>
      <c r="GLJ555" s="3"/>
      <c r="GLK555" s="580"/>
      <c r="GLL555" s="3"/>
      <c r="GLM555" s="440"/>
      <c r="GLN555" s="3"/>
      <c r="GLO555" s="580"/>
      <c r="GLP555" s="3"/>
      <c r="GLQ555" s="440"/>
      <c r="GLR555" s="3"/>
      <c r="GLS555" s="580"/>
      <c r="GLT555" s="3"/>
      <c r="GLU555" s="440"/>
      <c r="GLV555" s="3"/>
      <c r="GLW555" s="580"/>
      <c r="GLX555" s="3"/>
      <c r="GLY555" s="440"/>
      <c r="GLZ555" s="3"/>
      <c r="GMA555" s="580"/>
      <c r="GMB555" s="3"/>
      <c r="GMC555" s="440"/>
      <c r="GMD555" s="3"/>
      <c r="GME555" s="580"/>
      <c r="GMF555" s="3"/>
      <c r="GMG555" s="440"/>
      <c r="GMH555" s="3"/>
      <c r="GMI555" s="580"/>
      <c r="GMJ555" s="3"/>
      <c r="GMK555" s="440"/>
      <c r="GML555" s="3"/>
      <c r="GMM555" s="580"/>
      <c r="GMN555" s="3"/>
      <c r="GMO555" s="440"/>
      <c r="GMP555" s="3"/>
      <c r="GMQ555" s="580"/>
      <c r="GMR555" s="3"/>
      <c r="GMS555" s="440"/>
      <c r="GMT555" s="3"/>
      <c r="GMU555" s="580"/>
      <c r="GMV555" s="3"/>
      <c r="GMW555" s="440"/>
      <c r="GMX555" s="3"/>
      <c r="GMY555" s="580"/>
      <c r="GMZ555" s="3"/>
      <c r="GNA555" s="440"/>
      <c r="GNB555" s="3"/>
      <c r="GNC555" s="580"/>
      <c r="GND555" s="3"/>
      <c r="GNE555" s="440"/>
      <c r="GNF555" s="3"/>
      <c r="GNG555" s="580"/>
      <c r="GNH555" s="3"/>
      <c r="GNI555" s="440"/>
      <c r="GNJ555" s="3"/>
      <c r="GNK555" s="580"/>
      <c r="GNL555" s="3"/>
      <c r="GNM555" s="440"/>
      <c r="GNN555" s="3"/>
      <c r="GNO555" s="580"/>
      <c r="GNP555" s="3"/>
      <c r="GNQ555" s="440"/>
      <c r="GNR555" s="3"/>
      <c r="GNS555" s="580"/>
      <c r="GNT555" s="3"/>
      <c r="GNU555" s="440"/>
      <c r="GNV555" s="3"/>
      <c r="GNW555" s="580"/>
      <c r="GNX555" s="3"/>
      <c r="GNY555" s="440"/>
      <c r="GNZ555" s="3"/>
      <c r="GOA555" s="580"/>
      <c r="GOB555" s="3"/>
      <c r="GOC555" s="440"/>
      <c r="GOD555" s="3"/>
      <c r="GOE555" s="580"/>
      <c r="GOF555" s="3"/>
      <c r="GOG555" s="440"/>
      <c r="GOH555" s="3"/>
      <c r="GOI555" s="580"/>
      <c r="GOJ555" s="3"/>
      <c r="GOK555" s="440"/>
      <c r="GOL555" s="3"/>
      <c r="GOM555" s="580"/>
      <c r="GON555" s="3"/>
      <c r="GOO555" s="440"/>
      <c r="GOP555" s="3"/>
      <c r="GOQ555" s="580"/>
      <c r="GOR555" s="3"/>
      <c r="GOS555" s="440"/>
      <c r="GOT555" s="3"/>
      <c r="GOU555" s="580"/>
      <c r="GOV555" s="3"/>
      <c r="GOW555" s="440"/>
      <c r="GOX555" s="3"/>
      <c r="GOY555" s="580"/>
      <c r="GOZ555" s="3"/>
      <c r="GPA555" s="440"/>
      <c r="GPB555" s="3"/>
      <c r="GPC555" s="580"/>
      <c r="GPD555" s="3"/>
      <c r="GPE555" s="440"/>
      <c r="GPF555" s="3"/>
      <c r="GPG555" s="580"/>
      <c r="GPH555" s="3"/>
      <c r="GPI555" s="440"/>
      <c r="GPJ555" s="3"/>
      <c r="GPK555" s="580"/>
      <c r="GPL555" s="3"/>
      <c r="GPM555" s="440"/>
      <c r="GPN555" s="3"/>
      <c r="GPO555" s="580"/>
      <c r="GPP555" s="3"/>
      <c r="GPQ555" s="440"/>
      <c r="GPR555" s="3"/>
      <c r="GPS555" s="580"/>
      <c r="GPT555" s="3"/>
      <c r="GPU555" s="440"/>
      <c r="GPV555" s="3"/>
      <c r="GPW555" s="580"/>
      <c r="GPX555" s="3"/>
      <c r="GPY555" s="440"/>
      <c r="GPZ555" s="3"/>
      <c r="GQA555" s="580"/>
      <c r="GQB555" s="3"/>
      <c r="GQC555" s="440"/>
      <c r="GQD555" s="3"/>
      <c r="GQE555" s="580"/>
      <c r="GQF555" s="3"/>
      <c r="GQG555" s="440"/>
      <c r="GQH555" s="3"/>
      <c r="GQI555" s="580"/>
      <c r="GQJ555" s="3"/>
      <c r="GQK555" s="440"/>
      <c r="GQL555" s="3"/>
      <c r="GQM555" s="580"/>
      <c r="GQN555" s="3"/>
      <c r="GQO555" s="440"/>
      <c r="GQP555" s="3"/>
      <c r="GQQ555" s="580"/>
      <c r="GQR555" s="3"/>
      <c r="GQS555" s="440"/>
      <c r="GQT555" s="3"/>
      <c r="GQU555" s="580"/>
      <c r="GQV555" s="3"/>
      <c r="GQW555" s="440"/>
      <c r="GQX555" s="3"/>
      <c r="GQY555" s="580"/>
      <c r="GQZ555" s="3"/>
      <c r="GRA555" s="440"/>
      <c r="GRB555" s="3"/>
      <c r="GRC555" s="580"/>
      <c r="GRD555" s="3"/>
      <c r="GRE555" s="440"/>
      <c r="GRF555" s="3"/>
      <c r="GRG555" s="580"/>
      <c r="GRH555" s="3"/>
      <c r="GRI555" s="440"/>
      <c r="GRJ555" s="3"/>
      <c r="GRK555" s="580"/>
      <c r="GRL555" s="3"/>
      <c r="GRM555" s="440"/>
      <c r="GRN555" s="3"/>
      <c r="GRO555" s="580"/>
      <c r="GRP555" s="3"/>
      <c r="GRQ555" s="440"/>
      <c r="GRR555" s="3"/>
      <c r="GRS555" s="580"/>
      <c r="GRT555" s="3"/>
      <c r="GRU555" s="440"/>
      <c r="GRV555" s="3"/>
      <c r="GRW555" s="580"/>
      <c r="GRX555" s="3"/>
      <c r="GRY555" s="440"/>
      <c r="GRZ555" s="3"/>
      <c r="GSA555" s="580"/>
      <c r="GSB555" s="3"/>
      <c r="GSC555" s="440"/>
      <c r="GSD555" s="3"/>
      <c r="GSE555" s="580"/>
      <c r="GSF555" s="3"/>
      <c r="GSG555" s="440"/>
      <c r="GSH555" s="3"/>
      <c r="GSI555" s="580"/>
      <c r="GSJ555" s="3"/>
      <c r="GSK555" s="440"/>
      <c r="GSL555" s="3"/>
      <c r="GSM555" s="580"/>
      <c r="GSN555" s="3"/>
      <c r="GSO555" s="440"/>
      <c r="GSP555" s="3"/>
      <c r="GSQ555" s="580"/>
      <c r="GSR555" s="3"/>
      <c r="GSS555" s="440"/>
      <c r="GST555" s="3"/>
      <c r="GSU555" s="580"/>
      <c r="GSV555" s="3"/>
      <c r="GSW555" s="440"/>
      <c r="GSX555" s="3"/>
      <c r="GSY555" s="580"/>
      <c r="GSZ555" s="3"/>
      <c r="GTA555" s="440"/>
      <c r="GTB555" s="3"/>
      <c r="GTC555" s="580"/>
      <c r="GTD555" s="3"/>
      <c r="GTE555" s="440"/>
      <c r="GTF555" s="3"/>
      <c r="GTG555" s="580"/>
      <c r="GTH555" s="3"/>
      <c r="GTI555" s="440"/>
      <c r="GTJ555" s="3"/>
      <c r="GTK555" s="580"/>
      <c r="GTL555" s="3"/>
      <c r="GTM555" s="440"/>
      <c r="GTN555" s="3"/>
      <c r="GTO555" s="580"/>
      <c r="GTP555" s="3"/>
      <c r="GTQ555" s="440"/>
      <c r="GTR555" s="3"/>
      <c r="GTS555" s="580"/>
      <c r="GTT555" s="3"/>
      <c r="GTU555" s="440"/>
      <c r="GTV555" s="3"/>
      <c r="GTW555" s="580"/>
      <c r="GTX555" s="3"/>
      <c r="GTY555" s="440"/>
      <c r="GTZ555" s="3"/>
      <c r="GUA555" s="580"/>
      <c r="GUB555" s="3"/>
      <c r="GUC555" s="440"/>
      <c r="GUD555" s="3"/>
      <c r="GUE555" s="580"/>
      <c r="GUF555" s="3"/>
      <c r="GUG555" s="440"/>
      <c r="GUH555" s="3"/>
      <c r="GUI555" s="580"/>
      <c r="GUJ555" s="3"/>
      <c r="GUK555" s="440"/>
      <c r="GUL555" s="3"/>
      <c r="GUM555" s="580"/>
      <c r="GUN555" s="3"/>
      <c r="GUO555" s="440"/>
      <c r="GUP555" s="3"/>
      <c r="GUQ555" s="580"/>
      <c r="GUR555" s="3"/>
      <c r="GUS555" s="440"/>
      <c r="GUT555" s="3"/>
      <c r="GUU555" s="580"/>
      <c r="GUV555" s="3"/>
      <c r="GUW555" s="440"/>
      <c r="GUX555" s="3"/>
      <c r="GUY555" s="580"/>
      <c r="GUZ555" s="3"/>
      <c r="GVA555" s="440"/>
      <c r="GVB555" s="3"/>
      <c r="GVC555" s="580"/>
      <c r="GVD555" s="3"/>
      <c r="GVE555" s="440"/>
      <c r="GVF555" s="3"/>
      <c r="GVG555" s="580"/>
      <c r="GVH555" s="3"/>
      <c r="GVI555" s="440"/>
      <c r="GVJ555" s="3"/>
      <c r="GVK555" s="580"/>
      <c r="GVL555" s="3"/>
      <c r="GVM555" s="440"/>
      <c r="GVN555" s="3"/>
      <c r="GVO555" s="580"/>
      <c r="GVP555" s="3"/>
      <c r="GVQ555" s="440"/>
      <c r="GVR555" s="3"/>
      <c r="GVS555" s="580"/>
      <c r="GVT555" s="3"/>
      <c r="GVU555" s="440"/>
      <c r="GVV555" s="3"/>
      <c r="GVW555" s="580"/>
      <c r="GVX555" s="3"/>
      <c r="GVY555" s="440"/>
      <c r="GVZ555" s="3"/>
      <c r="GWA555" s="580"/>
      <c r="GWB555" s="3"/>
      <c r="GWC555" s="440"/>
      <c r="GWD555" s="3"/>
      <c r="GWE555" s="580"/>
      <c r="GWF555" s="3"/>
      <c r="GWG555" s="440"/>
      <c r="GWH555" s="3"/>
      <c r="GWI555" s="580"/>
      <c r="GWJ555" s="3"/>
      <c r="GWK555" s="440"/>
      <c r="GWL555" s="3"/>
      <c r="GWM555" s="580"/>
      <c r="GWN555" s="3"/>
      <c r="GWO555" s="440"/>
      <c r="GWP555" s="3"/>
      <c r="GWQ555" s="580"/>
      <c r="GWR555" s="3"/>
      <c r="GWS555" s="440"/>
      <c r="GWT555" s="3"/>
      <c r="GWU555" s="580"/>
      <c r="GWV555" s="3"/>
      <c r="GWW555" s="440"/>
      <c r="GWX555" s="3"/>
      <c r="GWY555" s="580"/>
      <c r="GWZ555" s="3"/>
      <c r="GXA555" s="440"/>
      <c r="GXB555" s="3"/>
      <c r="GXC555" s="580"/>
      <c r="GXD555" s="3"/>
      <c r="GXE555" s="440"/>
      <c r="GXF555" s="3"/>
      <c r="GXG555" s="580"/>
      <c r="GXH555" s="3"/>
      <c r="GXI555" s="440"/>
      <c r="GXJ555" s="3"/>
      <c r="GXK555" s="580"/>
      <c r="GXL555" s="3"/>
      <c r="GXM555" s="440"/>
      <c r="GXN555" s="3"/>
      <c r="GXO555" s="580"/>
      <c r="GXP555" s="3"/>
      <c r="GXQ555" s="440"/>
      <c r="GXR555" s="3"/>
      <c r="GXS555" s="580"/>
      <c r="GXT555" s="3"/>
      <c r="GXU555" s="440"/>
      <c r="GXV555" s="3"/>
      <c r="GXW555" s="580"/>
      <c r="GXX555" s="3"/>
      <c r="GXY555" s="440"/>
      <c r="GXZ555" s="3"/>
      <c r="GYA555" s="580"/>
      <c r="GYB555" s="3"/>
      <c r="GYC555" s="440"/>
      <c r="GYD555" s="3"/>
      <c r="GYE555" s="580"/>
      <c r="GYF555" s="3"/>
      <c r="GYG555" s="440"/>
      <c r="GYH555" s="3"/>
      <c r="GYI555" s="580"/>
      <c r="GYJ555" s="3"/>
      <c r="GYK555" s="440"/>
      <c r="GYL555" s="3"/>
      <c r="GYM555" s="580"/>
      <c r="GYN555" s="3"/>
      <c r="GYO555" s="440"/>
      <c r="GYP555" s="3"/>
      <c r="GYQ555" s="580"/>
      <c r="GYR555" s="3"/>
      <c r="GYS555" s="440"/>
      <c r="GYT555" s="3"/>
      <c r="GYU555" s="580"/>
      <c r="GYV555" s="3"/>
      <c r="GYW555" s="440"/>
      <c r="GYX555" s="3"/>
      <c r="GYY555" s="580"/>
      <c r="GYZ555" s="3"/>
      <c r="GZA555" s="440"/>
      <c r="GZB555" s="3"/>
      <c r="GZC555" s="580"/>
      <c r="GZD555" s="3"/>
      <c r="GZE555" s="440"/>
      <c r="GZF555" s="3"/>
      <c r="GZG555" s="580"/>
      <c r="GZH555" s="3"/>
      <c r="GZI555" s="440"/>
      <c r="GZJ555" s="3"/>
      <c r="GZK555" s="580"/>
      <c r="GZL555" s="3"/>
      <c r="GZM555" s="440"/>
      <c r="GZN555" s="3"/>
      <c r="GZO555" s="580"/>
      <c r="GZP555" s="3"/>
      <c r="GZQ555" s="440"/>
      <c r="GZR555" s="3"/>
      <c r="GZS555" s="580"/>
      <c r="GZT555" s="3"/>
      <c r="GZU555" s="440"/>
      <c r="GZV555" s="3"/>
      <c r="GZW555" s="580"/>
      <c r="GZX555" s="3"/>
      <c r="GZY555" s="440"/>
      <c r="GZZ555" s="3"/>
      <c r="HAA555" s="580"/>
      <c r="HAB555" s="3"/>
      <c r="HAC555" s="440"/>
      <c r="HAD555" s="3"/>
      <c r="HAE555" s="580"/>
      <c r="HAF555" s="3"/>
      <c r="HAG555" s="440"/>
      <c r="HAH555" s="3"/>
      <c r="HAI555" s="580"/>
      <c r="HAJ555" s="3"/>
      <c r="HAK555" s="440"/>
      <c r="HAL555" s="3"/>
      <c r="HAM555" s="580"/>
      <c r="HAN555" s="3"/>
      <c r="HAO555" s="440"/>
      <c r="HAP555" s="3"/>
      <c r="HAQ555" s="580"/>
      <c r="HAR555" s="3"/>
      <c r="HAS555" s="440"/>
      <c r="HAT555" s="3"/>
      <c r="HAU555" s="580"/>
      <c r="HAV555" s="3"/>
      <c r="HAW555" s="440"/>
      <c r="HAX555" s="3"/>
      <c r="HAY555" s="580"/>
      <c r="HAZ555" s="3"/>
      <c r="HBA555" s="440"/>
      <c r="HBB555" s="3"/>
      <c r="HBC555" s="580"/>
      <c r="HBD555" s="3"/>
      <c r="HBE555" s="440"/>
      <c r="HBF555" s="3"/>
      <c r="HBG555" s="580"/>
      <c r="HBH555" s="3"/>
      <c r="HBI555" s="440"/>
      <c r="HBJ555" s="3"/>
      <c r="HBK555" s="580"/>
      <c r="HBL555" s="3"/>
      <c r="HBM555" s="440"/>
      <c r="HBN555" s="3"/>
      <c r="HBO555" s="580"/>
      <c r="HBP555" s="3"/>
      <c r="HBQ555" s="440"/>
      <c r="HBR555" s="3"/>
      <c r="HBS555" s="580"/>
      <c r="HBT555" s="3"/>
      <c r="HBU555" s="440"/>
      <c r="HBV555" s="3"/>
      <c r="HBW555" s="580"/>
      <c r="HBX555" s="3"/>
      <c r="HBY555" s="440"/>
      <c r="HBZ555" s="3"/>
      <c r="HCA555" s="580"/>
      <c r="HCB555" s="3"/>
      <c r="HCC555" s="440"/>
      <c r="HCD555" s="3"/>
      <c r="HCE555" s="580"/>
      <c r="HCF555" s="3"/>
      <c r="HCG555" s="440"/>
      <c r="HCH555" s="3"/>
      <c r="HCI555" s="580"/>
      <c r="HCJ555" s="3"/>
      <c r="HCK555" s="440"/>
      <c r="HCL555" s="3"/>
      <c r="HCM555" s="580"/>
      <c r="HCN555" s="3"/>
      <c r="HCO555" s="440"/>
      <c r="HCP555" s="3"/>
      <c r="HCQ555" s="580"/>
      <c r="HCR555" s="3"/>
      <c r="HCS555" s="440"/>
      <c r="HCT555" s="3"/>
      <c r="HCU555" s="580"/>
      <c r="HCV555" s="3"/>
      <c r="HCW555" s="440"/>
      <c r="HCX555" s="3"/>
      <c r="HCY555" s="580"/>
      <c r="HCZ555" s="3"/>
      <c r="HDA555" s="440"/>
      <c r="HDB555" s="3"/>
      <c r="HDC555" s="580"/>
      <c r="HDD555" s="3"/>
      <c r="HDE555" s="440"/>
      <c r="HDF555" s="3"/>
      <c r="HDG555" s="580"/>
      <c r="HDH555" s="3"/>
      <c r="HDI555" s="440"/>
      <c r="HDJ555" s="3"/>
      <c r="HDK555" s="580"/>
      <c r="HDL555" s="3"/>
      <c r="HDM555" s="440"/>
      <c r="HDN555" s="3"/>
      <c r="HDO555" s="580"/>
      <c r="HDP555" s="3"/>
      <c r="HDQ555" s="440"/>
      <c r="HDR555" s="3"/>
      <c r="HDS555" s="580"/>
      <c r="HDT555" s="3"/>
      <c r="HDU555" s="440"/>
      <c r="HDV555" s="3"/>
      <c r="HDW555" s="580"/>
      <c r="HDX555" s="3"/>
      <c r="HDY555" s="440"/>
      <c r="HDZ555" s="3"/>
      <c r="HEA555" s="580"/>
      <c r="HEB555" s="3"/>
      <c r="HEC555" s="440"/>
      <c r="HED555" s="3"/>
      <c r="HEE555" s="580"/>
      <c r="HEF555" s="3"/>
      <c r="HEG555" s="440"/>
      <c r="HEH555" s="3"/>
      <c r="HEI555" s="580"/>
      <c r="HEJ555" s="3"/>
      <c r="HEK555" s="440"/>
      <c r="HEL555" s="3"/>
      <c r="HEM555" s="580"/>
      <c r="HEN555" s="3"/>
      <c r="HEO555" s="440"/>
      <c r="HEP555" s="3"/>
      <c r="HEQ555" s="580"/>
      <c r="HER555" s="3"/>
      <c r="HES555" s="440"/>
      <c r="HET555" s="3"/>
      <c r="HEU555" s="580"/>
      <c r="HEV555" s="3"/>
      <c r="HEW555" s="440"/>
      <c r="HEX555" s="3"/>
      <c r="HEY555" s="580"/>
      <c r="HEZ555" s="3"/>
      <c r="HFA555" s="440"/>
      <c r="HFB555" s="3"/>
      <c r="HFC555" s="580"/>
      <c r="HFD555" s="3"/>
      <c r="HFE555" s="440"/>
      <c r="HFF555" s="3"/>
      <c r="HFG555" s="580"/>
      <c r="HFH555" s="3"/>
      <c r="HFI555" s="440"/>
      <c r="HFJ555" s="3"/>
      <c r="HFK555" s="580"/>
      <c r="HFL555" s="3"/>
      <c r="HFM555" s="440"/>
      <c r="HFN555" s="3"/>
      <c r="HFO555" s="580"/>
      <c r="HFP555" s="3"/>
      <c r="HFQ555" s="440"/>
      <c r="HFR555" s="3"/>
      <c r="HFS555" s="580"/>
      <c r="HFT555" s="3"/>
      <c r="HFU555" s="440"/>
      <c r="HFV555" s="3"/>
      <c r="HFW555" s="580"/>
      <c r="HFX555" s="3"/>
      <c r="HFY555" s="440"/>
      <c r="HFZ555" s="3"/>
      <c r="HGA555" s="580"/>
      <c r="HGB555" s="3"/>
      <c r="HGC555" s="440"/>
      <c r="HGD555" s="3"/>
      <c r="HGE555" s="580"/>
      <c r="HGF555" s="3"/>
      <c r="HGG555" s="440"/>
      <c r="HGH555" s="3"/>
      <c r="HGI555" s="580"/>
      <c r="HGJ555" s="3"/>
      <c r="HGK555" s="440"/>
      <c r="HGL555" s="3"/>
      <c r="HGM555" s="580"/>
      <c r="HGN555" s="3"/>
      <c r="HGO555" s="440"/>
      <c r="HGP555" s="3"/>
      <c r="HGQ555" s="580"/>
      <c r="HGR555" s="3"/>
      <c r="HGS555" s="440"/>
      <c r="HGT555" s="3"/>
      <c r="HGU555" s="580"/>
      <c r="HGV555" s="3"/>
      <c r="HGW555" s="440"/>
      <c r="HGX555" s="3"/>
      <c r="HGY555" s="580"/>
      <c r="HGZ555" s="3"/>
      <c r="HHA555" s="440"/>
      <c r="HHB555" s="3"/>
      <c r="HHC555" s="580"/>
      <c r="HHD555" s="3"/>
      <c r="HHE555" s="440"/>
      <c r="HHF555" s="3"/>
      <c r="HHG555" s="580"/>
      <c r="HHH555" s="3"/>
      <c r="HHI555" s="440"/>
      <c r="HHJ555" s="3"/>
      <c r="HHK555" s="580"/>
      <c r="HHL555" s="3"/>
      <c r="HHM555" s="440"/>
      <c r="HHN555" s="3"/>
      <c r="HHO555" s="580"/>
      <c r="HHP555" s="3"/>
      <c r="HHQ555" s="440"/>
      <c r="HHR555" s="3"/>
      <c r="HHS555" s="580"/>
      <c r="HHT555" s="3"/>
      <c r="HHU555" s="440"/>
      <c r="HHV555" s="3"/>
      <c r="HHW555" s="580"/>
      <c r="HHX555" s="3"/>
      <c r="HHY555" s="440"/>
      <c r="HHZ555" s="3"/>
      <c r="HIA555" s="580"/>
      <c r="HIB555" s="3"/>
      <c r="HIC555" s="440"/>
      <c r="HID555" s="3"/>
      <c r="HIE555" s="580"/>
      <c r="HIF555" s="3"/>
      <c r="HIG555" s="440"/>
      <c r="HIH555" s="3"/>
      <c r="HII555" s="580"/>
      <c r="HIJ555" s="3"/>
      <c r="HIK555" s="440"/>
      <c r="HIL555" s="3"/>
      <c r="HIM555" s="580"/>
      <c r="HIN555" s="3"/>
      <c r="HIO555" s="440"/>
      <c r="HIP555" s="3"/>
      <c r="HIQ555" s="580"/>
      <c r="HIR555" s="3"/>
      <c r="HIS555" s="440"/>
      <c r="HIT555" s="3"/>
      <c r="HIU555" s="580"/>
      <c r="HIV555" s="3"/>
      <c r="HIW555" s="440"/>
      <c r="HIX555" s="3"/>
      <c r="HIY555" s="580"/>
      <c r="HIZ555" s="3"/>
      <c r="HJA555" s="440"/>
      <c r="HJB555" s="3"/>
      <c r="HJC555" s="580"/>
      <c r="HJD555" s="3"/>
      <c r="HJE555" s="440"/>
      <c r="HJF555" s="3"/>
      <c r="HJG555" s="580"/>
      <c r="HJH555" s="3"/>
      <c r="HJI555" s="440"/>
      <c r="HJJ555" s="3"/>
      <c r="HJK555" s="580"/>
      <c r="HJL555" s="3"/>
      <c r="HJM555" s="440"/>
      <c r="HJN555" s="3"/>
      <c r="HJO555" s="580"/>
      <c r="HJP555" s="3"/>
      <c r="HJQ555" s="440"/>
      <c r="HJR555" s="3"/>
      <c r="HJS555" s="580"/>
      <c r="HJT555" s="3"/>
      <c r="HJU555" s="440"/>
      <c r="HJV555" s="3"/>
      <c r="HJW555" s="580"/>
      <c r="HJX555" s="3"/>
      <c r="HJY555" s="440"/>
      <c r="HJZ555" s="3"/>
      <c r="HKA555" s="580"/>
      <c r="HKB555" s="3"/>
      <c r="HKC555" s="440"/>
      <c r="HKD555" s="3"/>
      <c r="HKE555" s="580"/>
      <c r="HKF555" s="3"/>
      <c r="HKG555" s="440"/>
      <c r="HKH555" s="3"/>
      <c r="HKI555" s="580"/>
      <c r="HKJ555" s="3"/>
      <c r="HKK555" s="440"/>
      <c r="HKL555" s="3"/>
      <c r="HKM555" s="580"/>
      <c r="HKN555" s="3"/>
      <c r="HKO555" s="440"/>
      <c r="HKP555" s="3"/>
      <c r="HKQ555" s="580"/>
      <c r="HKR555" s="3"/>
      <c r="HKS555" s="440"/>
      <c r="HKT555" s="3"/>
      <c r="HKU555" s="580"/>
      <c r="HKV555" s="3"/>
      <c r="HKW555" s="440"/>
      <c r="HKX555" s="3"/>
      <c r="HKY555" s="580"/>
      <c r="HKZ555" s="3"/>
      <c r="HLA555" s="440"/>
      <c r="HLB555" s="3"/>
      <c r="HLC555" s="580"/>
      <c r="HLD555" s="3"/>
      <c r="HLE555" s="440"/>
      <c r="HLF555" s="3"/>
      <c r="HLG555" s="580"/>
      <c r="HLH555" s="3"/>
      <c r="HLI555" s="440"/>
      <c r="HLJ555" s="3"/>
      <c r="HLK555" s="580"/>
      <c r="HLL555" s="3"/>
      <c r="HLM555" s="440"/>
      <c r="HLN555" s="3"/>
      <c r="HLO555" s="580"/>
      <c r="HLP555" s="3"/>
      <c r="HLQ555" s="440"/>
      <c r="HLR555" s="3"/>
      <c r="HLS555" s="580"/>
      <c r="HLT555" s="3"/>
      <c r="HLU555" s="440"/>
      <c r="HLV555" s="3"/>
      <c r="HLW555" s="580"/>
      <c r="HLX555" s="3"/>
      <c r="HLY555" s="440"/>
      <c r="HLZ555" s="3"/>
      <c r="HMA555" s="580"/>
      <c r="HMB555" s="3"/>
      <c r="HMC555" s="440"/>
      <c r="HMD555" s="3"/>
      <c r="HME555" s="580"/>
      <c r="HMF555" s="3"/>
      <c r="HMG555" s="440"/>
      <c r="HMH555" s="3"/>
      <c r="HMI555" s="580"/>
      <c r="HMJ555" s="3"/>
      <c r="HMK555" s="440"/>
      <c r="HML555" s="3"/>
      <c r="HMM555" s="580"/>
      <c r="HMN555" s="3"/>
      <c r="HMO555" s="440"/>
      <c r="HMP555" s="3"/>
      <c r="HMQ555" s="580"/>
      <c r="HMR555" s="3"/>
      <c r="HMS555" s="440"/>
      <c r="HMT555" s="3"/>
      <c r="HMU555" s="580"/>
      <c r="HMV555" s="3"/>
      <c r="HMW555" s="440"/>
      <c r="HMX555" s="3"/>
      <c r="HMY555" s="580"/>
      <c r="HMZ555" s="3"/>
      <c r="HNA555" s="440"/>
      <c r="HNB555" s="3"/>
      <c r="HNC555" s="580"/>
      <c r="HND555" s="3"/>
      <c r="HNE555" s="440"/>
      <c r="HNF555" s="3"/>
      <c r="HNG555" s="580"/>
      <c r="HNH555" s="3"/>
      <c r="HNI555" s="440"/>
      <c r="HNJ555" s="3"/>
      <c r="HNK555" s="580"/>
      <c r="HNL555" s="3"/>
      <c r="HNM555" s="440"/>
      <c r="HNN555" s="3"/>
      <c r="HNO555" s="580"/>
      <c r="HNP555" s="3"/>
      <c r="HNQ555" s="440"/>
      <c r="HNR555" s="3"/>
      <c r="HNS555" s="580"/>
      <c r="HNT555" s="3"/>
      <c r="HNU555" s="440"/>
      <c r="HNV555" s="3"/>
      <c r="HNW555" s="580"/>
      <c r="HNX555" s="3"/>
      <c r="HNY555" s="440"/>
      <c r="HNZ555" s="3"/>
      <c r="HOA555" s="580"/>
      <c r="HOB555" s="3"/>
      <c r="HOC555" s="440"/>
      <c r="HOD555" s="3"/>
      <c r="HOE555" s="580"/>
      <c r="HOF555" s="3"/>
      <c r="HOG555" s="440"/>
      <c r="HOH555" s="3"/>
      <c r="HOI555" s="580"/>
      <c r="HOJ555" s="3"/>
      <c r="HOK555" s="440"/>
      <c r="HOL555" s="3"/>
      <c r="HOM555" s="580"/>
      <c r="HON555" s="3"/>
      <c r="HOO555" s="440"/>
      <c r="HOP555" s="3"/>
      <c r="HOQ555" s="580"/>
      <c r="HOR555" s="3"/>
      <c r="HOS555" s="440"/>
      <c r="HOT555" s="3"/>
      <c r="HOU555" s="580"/>
      <c r="HOV555" s="3"/>
      <c r="HOW555" s="440"/>
      <c r="HOX555" s="3"/>
      <c r="HOY555" s="580"/>
      <c r="HOZ555" s="3"/>
      <c r="HPA555" s="440"/>
      <c r="HPB555" s="3"/>
      <c r="HPC555" s="580"/>
      <c r="HPD555" s="3"/>
      <c r="HPE555" s="440"/>
      <c r="HPF555" s="3"/>
      <c r="HPG555" s="580"/>
      <c r="HPH555" s="3"/>
      <c r="HPI555" s="440"/>
      <c r="HPJ555" s="3"/>
      <c r="HPK555" s="580"/>
      <c r="HPL555" s="3"/>
      <c r="HPM555" s="440"/>
      <c r="HPN555" s="3"/>
      <c r="HPO555" s="580"/>
      <c r="HPP555" s="3"/>
      <c r="HPQ555" s="440"/>
      <c r="HPR555" s="3"/>
      <c r="HPS555" s="580"/>
      <c r="HPT555" s="3"/>
      <c r="HPU555" s="440"/>
      <c r="HPV555" s="3"/>
      <c r="HPW555" s="580"/>
      <c r="HPX555" s="3"/>
      <c r="HPY555" s="440"/>
      <c r="HPZ555" s="3"/>
      <c r="HQA555" s="580"/>
      <c r="HQB555" s="3"/>
      <c r="HQC555" s="440"/>
      <c r="HQD555" s="3"/>
      <c r="HQE555" s="580"/>
      <c r="HQF555" s="3"/>
      <c r="HQG555" s="440"/>
      <c r="HQH555" s="3"/>
      <c r="HQI555" s="580"/>
      <c r="HQJ555" s="3"/>
      <c r="HQK555" s="440"/>
      <c r="HQL555" s="3"/>
      <c r="HQM555" s="580"/>
      <c r="HQN555" s="3"/>
      <c r="HQO555" s="440"/>
      <c r="HQP555" s="3"/>
      <c r="HQQ555" s="580"/>
      <c r="HQR555" s="3"/>
      <c r="HQS555" s="440"/>
      <c r="HQT555" s="3"/>
      <c r="HQU555" s="580"/>
      <c r="HQV555" s="3"/>
      <c r="HQW555" s="440"/>
      <c r="HQX555" s="3"/>
      <c r="HQY555" s="580"/>
      <c r="HQZ555" s="3"/>
      <c r="HRA555" s="440"/>
      <c r="HRB555" s="3"/>
      <c r="HRC555" s="580"/>
      <c r="HRD555" s="3"/>
      <c r="HRE555" s="440"/>
      <c r="HRF555" s="3"/>
      <c r="HRG555" s="580"/>
      <c r="HRH555" s="3"/>
      <c r="HRI555" s="440"/>
      <c r="HRJ555" s="3"/>
      <c r="HRK555" s="580"/>
      <c r="HRL555" s="3"/>
      <c r="HRM555" s="440"/>
      <c r="HRN555" s="3"/>
      <c r="HRO555" s="580"/>
      <c r="HRP555" s="3"/>
      <c r="HRQ555" s="440"/>
      <c r="HRR555" s="3"/>
      <c r="HRS555" s="580"/>
      <c r="HRT555" s="3"/>
      <c r="HRU555" s="440"/>
      <c r="HRV555" s="3"/>
      <c r="HRW555" s="580"/>
      <c r="HRX555" s="3"/>
      <c r="HRY555" s="440"/>
      <c r="HRZ555" s="3"/>
      <c r="HSA555" s="580"/>
      <c r="HSB555" s="3"/>
      <c r="HSC555" s="440"/>
      <c r="HSD555" s="3"/>
      <c r="HSE555" s="580"/>
      <c r="HSF555" s="3"/>
      <c r="HSG555" s="440"/>
      <c r="HSH555" s="3"/>
      <c r="HSI555" s="580"/>
      <c r="HSJ555" s="3"/>
      <c r="HSK555" s="440"/>
      <c r="HSL555" s="3"/>
      <c r="HSM555" s="580"/>
      <c r="HSN555" s="3"/>
      <c r="HSO555" s="440"/>
      <c r="HSP555" s="3"/>
      <c r="HSQ555" s="580"/>
      <c r="HSR555" s="3"/>
      <c r="HSS555" s="440"/>
      <c r="HST555" s="3"/>
      <c r="HSU555" s="580"/>
      <c r="HSV555" s="3"/>
      <c r="HSW555" s="440"/>
      <c r="HSX555" s="3"/>
      <c r="HSY555" s="580"/>
      <c r="HSZ555" s="3"/>
      <c r="HTA555" s="440"/>
      <c r="HTB555" s="3"/>
      <c r="HTC555" s="580"/>
      <c r="HTD555" s="3"/>
      <c r="HTE555" s="440"/>
      <c r="HTF555" s="3"/>
      <c r="HTG555" s="580"/>
      <c r="HTH555" s="3"/>
      <c r="HTI555" s="440"/>
      <c r="HTJ555" s="3"/>
      <c r="HTK555" s="580"/>
      <c r="HTL555" s="3"/>
      <c r="HTM555" s="440"/>
      <c r="HTN555" s="3"/>
      <c r="HTO555" s="580"/>
      <c r="HTP555" s="3"/>
      <c r="HTQ555" s="440"/>
      <c r="HTR555" s="3"/>
      <c r="HTS555" s="580"/>
      <c r="HTT555" s="3"/>
      <c r="HTU555" s="440"/>
      <c r="HTV555" s="3"/>
      <c r="HTW555" s="580"/>
      <c r="HTX555" s="3"/>
      <c r="HTY555" s="440"/>
      <c r="HTZ555" s="3"/>
      <c r="HUA555" s="580"/>
      <c r="HUB555" s="3"/>
      <c r="HUC555" s="440"/>
      <c r="HUD555" s="3"/>
      <c r="HUE555" s="580"/>
      <c r="HUF555" s="3"/>
      <c r="HUG555" s="440"/>
      <c r="HUH555" s="3"/>
      <c r="HUI555" s="580"/>
      <c r="HUJ555" s="3"/>
      <c r="HUK555" s="440"/>
      <c r="HUL555" s="3"/>
      <c r="HUM555" s="580"/>
      <c r="HUN555" s="3"/>
      <c r="HUO555" s="440"/>
      <c r="HUP555" s="3"/>
      <c r="HUQ555" s="580"/>
      <c r="HUR555" s="3"/>
      <c r="HUS555" s="440"/>
      <c r="HUT555" s="3"/>
      <c r="HUU555" s="580"/>
      <c r="HUV555" s="3"/>
      <c r="HUW555" s="440"/>
      <c r="HUX555" s="3"/>
      <c r="HUY555" s="580"/>
      <c r="HUZ555" s="3"/>
      <c r="HVA555" s="440"/>
      <c r="HVB555" s="3"/>
      <c r="HVC555" s="580"/>
      <c r="HVD555" s="3"/>
      <c r="HVE555" s="440"/>
      <c r="HVF555" s="3"/>
      <c r="HVG555" s="580"/>
      <c r="HVH555" s="3"/>
      <c r="HVI555" s="440"/>
      <c r="HVJ555" s="3"/>
      <c r="HVK555" s="580"/>
      <c r="HVL555" s="3"/>
      <c r="HVM555" s="440"/>
      <c r="HVN555" s="3"/>
      <c r="HVO555" s="580"/>
      <c r="HVP555" s="3"/>
      <c r="HVQ555" s="440"/>
      <c r="HVR555" s="3"/>
      <c r="HVS555" s="580"/>
      <c r="HVT555" s="3"/>
      <c r="HVU555" s="440"/>
      <c r="HVV555" s="3"/>
      <c r="HVW555" s="580"/>
      <c r="HVX555" s="3"/>
      <c r="HVY555" s="440"/>
      <c r="HVZ555" s="3"/>
      <c r="HWA555" s="580"/>
      <c r="HWB555" s="3"/>
      <c r="HWC555" s="440"/>
      <c r="HWD555" s="3"/>
      <c r="HWE555" s="580"/>
      <c r="HWF555" s="3"/>
      <c r="HWG555" s="440"/>
      <c r="HWH555" s="3"/>
      <c r="HWI555" s="580"/>
      <c r="HWJ555" s="3"/>
      <c r="HWK555" s="440"/>
      <c r="HWL555" s="3"/>
      <c r="HWM555" s="580"/>
      <c r="HWN555" s="3"/>
      <c r="HWO555" s="440"/>
      <c r="HWP555" s="3"/>
      <c r="HWQ555" s="580"/>
      <c r="HWR555" s="3"/>
      <c r="HWS555" s="440"/>
      <c r="HWT555" s="3"/>
      <c r="HWU555" s="580"/>
      <c r="HWV555" s="3"/>
      <c r="HWW555" s="440"/>
      <c r="HWX555" s="3"/>
      <c r="HWY555" s="580"/>
      <c r="HWZ555" s="3"/>
      <c r="HXA555" s="440"/>
      <c r="HXB555" s="3"/>
      <c r="HXC555" s="580"/>
      <c r="HXD555" s="3"/>
      <c r="HXE555" s="440"/>
      <c r="HXF555" s="3"/>
      <c r="HXG555" s="580"/>
      <c r="HXH555" s="3"/>
      <c r="HXI555" s="440"/>
      <c r="HXJ555" s="3"/>
      <c r="HXK555" s="580"/>
      <c r="HXL555" s="3"/>
      <c r="HXM555" s="440"/>
      <c r="HXN555" s="3"/>
      <c r="HXO555" s="580"/>
      <c r="HXP555" s="3"/>
      <c r="HXQ555" s="440"/>
      <c r="HXR555" s="3"/>
      <c r="HXS555" s="580"/>
      <c r="HXT555" s="3"/>
      <c r="HXU555" s="440"/>
      <c r="HXV555" s="3"/>
      <c r="HXW555" s="580"/>
      <c r="HXX555" s="3"/>
      <c r="HXY555" s="440"/>
      <c r="HXZ555" s="3"/>
      <c r="HYA555" s="580"/>
      <c r="HYB555" s="3"/>
      <c r="HYC555" s="440"/>
      <c r="HYD555" s="3"/>
      <c r="HYE555" s="580"/>
      <c r="HYF555" s="3"/>
      <c r="HYG555" s="440"/>
      <c r="HYH555" s="3"/>
      <c r="HYI555" s="580"/>
      <c r="HYJ555" s="3"/>
      <c r="HYK555" s="440"/>
      <c r="HYL555" s="3"/>
      <c r="HYM555" s="580"/>
      <c r="HYN555" s="3"/>
      <c r="HYO555" s="440"/>
      <c r="HYP555" s="3"/>
      <c r="HYQ555" s="580"/>
      <c r="HYR555" s="3"/>
      <c r="HYS555" s="440"/>
      <c r="HYT555" s="3"/>
      <c r="HYU555" s="580"/>
      <c r="HYV555" s="3"/>
      <c r="HYW555" s="440"/>
      <c r="HYX555" s="3"/>
      <c r="HYY555" s="580"/>
      <c r="HYZ555" s="3"/>
      <c r="HZA555" s="440"/>
      <c r="HZB555" s="3"/>
      <c r="HZC555" s="580"/>
      <c r="HZD555" s="3"/>
      <c r="HZE555" s="440"/>
      <c r="HZF555" s="3"/>
      <c r="HZG555" s="580"/>
      <c r="HZH555" s="3"/>
      <c r="HZI555" s="440"/>
      <c r="HZJ555" s="3"/>
      <c r="HZK555" s="580"/>
      <c r="HZL555" s="3"/>
      <c r="HZM555" s="440"/>
      <c r="HZN555" s="3"/>
      <c r="HZO555" s="580"/>
      <c r="HZP555" s="3"/>
      <c r="HZQ555" s="440"/>
      <c r="HZR555" s="3"/>
      <c r="HZS555" s="580"/>
      <c r="HZT555" s="3"/>
      <c r="HZU555" s="440"/>
      <c r="HZV555" s="3"/>
      <c r="HZW555" s="580"/>
      <c r="HZX555" s="3"/>
      <c r="HZY555" s="440"/>
      <c r="HZZ555" s="3"/>
      <c r="IAA555" s="580"/>
      <c r="IAB555" s="3"/>
      <c r="IAC555" s="440"/>
      <c r="IAD555" s="3"/>
      <c r="IAE555" s="580"/>
      <c r="IAF555" s="3"/>
      <c r="IAG555" s="440"/>
      <c r="IAH555" s="3"/>
      <c r="IAI555" s="580"/>
      <c r="IAJ555" s="3"/>
      <c r="IAK555" s="440"/>
      <c r="IAL555" s="3"/>
      <c r="IAM555" s="580"/>
      <c r="IAN555" s="3"/>
      <c r="IAO555" s="440"/>
      <c r="IAP555" s="3"/>
      <c r="IAQ555" s="580"/>
      <c r="IAR555" s="3"/>
      <c r="IAS555" s="440"/>
      <c r="IAT555" s="3"/>
      <c r="IAU555" s="580"/>
      <c r="IAV555" s="3"/>
      <c r="IAW555" s="440"/>
      <c r="IAX555" s="3"/>
      <c r="IAY555" s="580"/>
      <c r="IAZ555" s="3"/>
      <c r="IBA555" s="440"/>
      <c r="IBB555" s="3"/>
      <c r="IBC555" s="580"/>
      <c r="IBD555" s="3"/>
      <c r="IBE555" s="440"/>
      <c r="IBF555" s="3"/>
      <c r="IBG555" s="580"/>
      <c r="IBH555" s="3"/>
      <c r="IBI555" s="440"/>
      <c r="IBJ555" s="3"/>
      <c r="IBK555" s="580"/>
      <c r="IBL555" s="3"/>
      <c r="IBM555" s="440"/>
      <c r="IBN555" s="3"/>
      <c r="IBO555" s="580"/>
      <c r="IBP555" s="3"/>
      <c r="IBQ555" s="440"/>
      <c r="IBR555" s="3"/>
      <c r="IBS555" s="580"/>
      <c r="IBT555" s="3"/>
      <c r="IBU555" s="440"/>
      <c r="IBV555" s="3"/>
      <c r="IBW555" s="580"/>
      <c r="IBX555" s="3"/>
      <c r="IBY555" s="440"/>
      <c r="IBZ555" s="3"/>
      <c r="ICA555" s="580"/>
      <c r="ICB555" s="3"/>
      <c r="ICC555" s="440"/>
      <c r="ICD555" s="3"/>
      <c r="ICE555" s="580"/>
      <c r="ICF555" s="3"/>
      <c r="ICG555" s="440"/>
      <c r="ICH555" s="3"/>
      <c r="ICI555" s="580"/>
      <c r="ICJ555" s="3"/>
      <c r="ICK555" s="440"/>
      <c r="ICL555" s="3"/>
      <c r="ICM555" s="580"/>
      <c r="ICN555" s="3"/>
      <c r="ICO555" s="440"/>
      <c r="ICP555" s="3"/>
      <c r="ICQ555" s="580"/>
      <c r="ICR555" s="3"/>
      <c r="ICS555" s="440"/>
      <c r="ICT555" s="3"/>
      <c r="ICU555" s="580"/>
      <c r="ICV555" s="3"/>
      <c r="ICW555" s="440"/>
      <c r="ICX555" s="3"/>
      <c r="ICY555" s="580"/>
      <c r="ICZ555" s="3"/>
      <c r="IDA555" s="440"/>
      <c r="IDB555" s="3"/>
      <c r="IDC555" s="580"/>
      <c r="IDD555" s="3"/>
      <c r="IDE555" s="440"/>
      <c r="IDF555" s="3"/>
      <c r="IDG555" s="580"/>
      <c r="IDH555" s="3"/>
      <c r="IDI555" s="440"/>
      <c r="IDJ555" s="3"/>
      <c r="IDK555" s="580"/>
      <c r="IDL555" s="3"/>
      <c r="IDM555" s="440"/>
      <c r="IDN555" s="3"/>
      <c r="IDO555" s="580"/>
      <c r="IDP555" s="3"/>
      <c r="IDQ555" s="440"/>
      <c r="IDR555" s="3"/>
      <c r="IDS555" s="580"/>
      <c r="IDT555" s="3"/>
      <c r="IDU555" s="440"/>
      <c r="IDV555" s="3"/>
      <c r="IDW555" s="580"/>
      <c r="IDX555" s="3"/>
      <c r="IDY555" s="440"/>
      <c r="IDZ555" s="3"/>
      <c r="IEA555" s="580"/>
      <c r="IEB555" s="3"/>
      <c r="IEC555" s="440"/>
      <c r="IED555" s="3"/>
      <c r="IEE555" s="580"/>
      <c r="IEF555" s="3"/>
      <c r="IEG555" s="440"/>
      <c r="IEH555" s="3"/>
      <c r="IEI555" s="580"/>
      <c r="IEJ555" s="3"/>
      <c r="IEK555" s="440"/>
      <c r="IEL555" s="3"/>
      <c r="IEM555" s="580"/>
      <c r="IEN555" s="3"/>
      <c r="IEO555" s="440"/>
      <c r="IEP555" s="3"/>
      <c r="IEQ555" s="580"/>
      <c r="IER555" s="3"/>
      <c r="IES555" s="440"/>
      <c r="IET555" s="3"/>
      <c r="IEU555" s="580"/>
      <c r="IEV555" s="3"/>
      <c r="IEW555" s="440"/>
      <c r="IEX555" s="3"/>
      <c r="IEY555" s="580"/>
      <c r="IEZ555" s="3"/>
      <c r="IFA555" s="440"/>
      <c r="IFB555" s="3"/>
      <c r="IFC555" s="580"/>
      <c r="IFD555" s="3"/>
      <c r="IFE555" s="440"/>
      <c r="IFF555" s="3"/>
      <c r="IFG555" s="580"/>
      <c r="IFH555" s="3"/>
      <c r="IFI555" s="440"/>
      <c r="IFJ555" s="3"/>
      <c r="IFK555" s="580"/>
      <c r="IFL555" s="3"/>
      <c r="IFM555" s="440"/>
      <c r="IFN555" s="3"/>
      <c r="IFO555" s="580"/>
      <c r="IFP555" s="3"/>
      <c r="IFQ555" s="440"/>
      <c r="IFR555" s="3"/>
      <c r="IFS555" s="580"/>
      <c r="IFT555" s="3"/>
      <c r="IFU555" s="440"/>
      <c r="IFV555" s="3"/>
      <c r="IFW555" s="580"/>
      <c r="IFX555" s="3"/>
      <c r="IFY555" s="440"/>
      <c r="IFZ555" s="3"/>
      <c r="IGA555" s="580"/>
      <c r="IGB555" s="3"/>
      <c r="IGC555" s="440"/>
      <c r="IGD555" s="3"/>
      <c r="IGE555" s="580"/>
      <c r="IGF555" s="3"/>
      <c r="IGG555" s="440"/>
      <c r="IGH555" s="3"/>
      <c r="IGI555" s="580"/>
      <c r="IGJ555" s="3"/>
      <c r="IGK555" s="440"/>
      <c r="IGL555" s="3"/>
      <c r="IGM555" s="580"/>
      <c r="IGN555" s="3"/>
      <c r="IGO555" s="440"/>
      <c r="IGP555" s="3"/>
      <c r="IGQ555" s="580"/>
      <c r="IGR555" s="3"/>
      <c r="IGS555" s="440"/>
      <c r="IGT555" s="3"/>
      <c r="IGU555" s="580"/>
      <c r="IGV555" s="3"/>
      <c r="IGW555" s="440"/>
      <c r="IGX555" s="3"/>
      <c r="IGY555" s="580"/>
      <c r="IGZ555" s="3"/>
      <c r="IHA555" s="440"/>
      <c r="IHB555" s="3"/>
      <c r="IHC555" s="580"/>
      <c r="IHD555" s="3"/>
      <c r="IHE555" s="440"/>
      <c r="IHF555" s="3"/>
      <c r="IHG555" s="580"/>
      <c r="IHH555" s="3"/>
      <c r="IHI555" s="440"/>
      <c r="IHJ555" s="3"/>
      <c r="IHK555" s="580"/>
      <c r="IHL555" s="3"/>
      <c r="IHM555" s="440"/>
      <c r="IHN555" s="3"/>
      <c r="IHO555" s="580"/>
      <c r="IHP555" s="3"/>
      <c r="IHQ555" s="440"/>
      <c r="IHR555" s="3"/>
      <c r="IHS555" s="580"/>
      <c r="IHT555" s="3"/>
      <c r="IHU555" s="440"/>
      <c r="IHV555" s="3"/>
      <c r="IHW555" s="580"/>
      <c r="IHX555" s="3"/>
      <c r="IHY555" s="440"/>
      <c r="IHZ555" s="3"/>
      <c r="IIA555" s="580"/>
      <c r="IIB555" s="3"/>
      <c r="IIC555" s="440"/>
      <c r="IID555" s="3"/>
      <c r="IIE555" s="580"/>
      <c r="IIF555" s="3"/>
      <c r="IIG555" s="440"/>
      <c r="IIH555" s="3"/>
      <c r="III555" s="580"/>
      <c r="IIJ555" s="3"/>
      <c r="IIK555" s="440"/>
      <c r="IIL555" s="3"/>
      <c r="IIM555" s="580"/>
      <c r="IIN555" s="3"/>
      <c r="IIO555" s="440"/>
      <c r="IIP555" s="3"/>
      <c r="IIQ555" s="580"/>
      <c r="IIR555" s="3"/>
      <c r="IIS555" s="440"/>
      <c r="IIT555" s="3"/>
      <c r="IIU555" s="580"/>
      <c r="IIV555" s="3"/>
      <c r="IIW555" s="440"/>
      <c r="IIX555" s="3"/>
      <c r="IIY555" s="580"/>
      <c r="IIZ555" s="3"/>
      <c r="IJA555" s="440"/>
      <c r="IJB555" s="3"/>
      <c r="IJC555" s="580"/>
      <c r="IJD555" s="3"/>
      <c r="IJE555" s="440"/>
      <c r="IJF555" s="3"/>
      <c r="IJG555" s="580"/>
      <c r="IJH555" s="3"/>
      <c r="IJI555" s="440"/>
      <c r="IJJ555" s="3"/>
      <c r="IJK555" s="580"/>
      <c r="IJL555" s="3"/>
      <c r="IJM555" s="440"/>
      <c r="IJN555" s="3"/>
      <c r="IJO555" s="580"/>
      <c r="IJP555" s="3"/>
      <c r="IJQ555" s="440"/>
      <c r="IJR555" s="3"/>
      <c r="IJS555" s="580"/>
      <c r="IJT555" s="3"/>
      <c r="IJU555" s="440"/>
      <c r="IJV555" s="3"/>
      <c r="IJW555" s="580"/>
      <c r="IJX555" s="3"/>
      <c r="IJY555" s="440"/>
      <c r="IJZ555" s="3"/>
      <c r="IKA555" s="580"/>
      <c r="IKB555" s="3"/>
      <c r="IKC555" s="440"/>
      <c r="IKD555" s="3"/>
      <c r="IKE555" s="580"/>
      <c r="IKF555" s="3"/>
      <c r="IKG555" s="440"/>
      <c r="IKH555" s="3"/>
      <c r="IKI555" s="580"/>
      <c r="IKJ555" s="3"/>
      <c r="IKK555" s="440"/>
      <c r="IKL555" s="3"/>
      <c r="IKM555" s="580"/>
      <c r="IKN555" s="3"/>
      <c r="IKO555" s="440"/>
      <c r="IKP555" s="3"/>
      <c r="IKQ555" s="580"/>
      <c r="IKR555" s="3"/>
      <c r="IKS555" s="440"/>
      <c r="IKT555" s="3"/>
      <c r="IKU555" s="580"/>
      <c r="IKV555" s="3"/>
      <c r="IKW555" s="440"/>
      <c r="IKX555" s="3"/>
      <c r="IKY555" s="580"/>
      <c r="IKZ555" s="3"/>
      <c r="ILA555" s="440"/>
      <c r="ILB555" s="3"/>
      <c r="ILC555" s="580"/>
      <c r="ILD555" s="3"/>
      <c r="ILE555" s="440"/>
      <c r="ILF555" s="3"/>
      <c r="ILG555" s="580"/>
      <c r="ILH555" s="3"/>
      <c r="ILI555" s="440"/>
      <c r="ILJ555" s="3"/>
      <c r="ILK555" s="580"/>
      <c r="ILL555" s="3"/>
      <c r="ILM555" s="440"/>
      <c r="ILN555" s="3"/>
      <c r="ILO555" s="580"/>
      <c r="ILP555" s="3"/>
      <c r="ILQ555" s="440"/>
      <c r="ILR555" s="3"/>
      <c r="ILS555" s="580"/>
      <c r="ILT555" s="3"/>
      <c r="ILU555" s="440"/>
      <c r="ILV555" s="3"/>
      <c r="ILW555" s="580"/>
      <c r="ILX555" s="3"/>
      <c r="ILY555" s="440"/>
      <c r="ILZ555" s="3"/>
      <c r="IMA555" s="580"/>
      <c r="IMB555" s="3"/>
      <c r="IMC555" s="440"/>
      <c r="IMD555" s="3"/>
      <c r="IME555" s="580"/>
      <c r="IMF555" s="3"/>
      <c r="IMG555" s="440"/>
      <c r="IMH555" s="3"/>
      <c r="IMI555" s="580"/>
      <c r="IMJ555" s="3"/>
      <c r="IMK555" s="440"/>
      <c r="IML555" s="3"/>
      <c r="IMM555" s="580"/>
      <c r="IMN555" s="3"/>
      <c r="IMO555" s="440"/>
      <c r="IMP555" s="3"/>
      <c r="IMQ555" s="580"/>
      <c r="IMR555" s="3"/>
      <c r="IMS555" s="440"/>
      <c r="IMT555" s="3"/>
      <c r="IMU555" s="580"/>
      <c r="IMV555" s="3"/>
      <c r="IMW555" s="440"/>
      <c r="IMX555" s="3"/>
      <c r="IMY555" s="580"/>
      <c r="IMZ555" s="3"/>
      <c r="INA555" s="440"/>
      <c r="INB555" s="3"/>
      <c r="INC555" s="580"/>
      <c r="IND555" s="3"/>
      <c r="INE555" s="440"/>
      <c r="INF555" s="3"/>
      <c r="ING555" s="580"/>
      <c r="INH555" s="3"/>
      <c r="INI555" s="440"/>
      <c r="INJ555" s="3"/>
      <c r="INK555" s="580"/>
      <c r="INL555" s="3"/>
      <c r="INM555" s="440"/>
      <c r="INN555" s="3"/>
      <c r="INO555" s="580"/>
      <c r="INP555" s="3"/>
      <c r="INQ555" s="440"/>
      <c r="INR555" s="3"/>
      <c r="INS555" s="580"/>
      <c r="INT555" s="3"/>
      <c r="INU555" s="440"/>
      <c r="INV555" s="3"/>
      <c r="INW555" s="580"/>
      <c r="INX555" s="3"/>
      <c r="INY555" s="440"/>
      <c r="INZ555" s="3"/>
      <c r="IOA555" s="580"/>
      <c r="IOB555" s="3"/>
      <c r="IOC555" s="440"/>
      <c r="IOD555" s="3"/>
      <c r="IOE555" s="580"/>
      <c r="IOF555" s="3"/>
      <c r="IOG555" s="440"/>
      <c r="IOH555" s="3"/>
      <c r="IOI555" s="580"/>
      <c r="IOJ555" s="3"/>
      <c r="IOK555" s="440"/>
      <c r="IOL555" s="3"/>
      <c r="IOM555" s="580"/>
      <c r="ION555" s="3"/>
      <c r="IOO555" s="440"/>
      <c r="IOP555" s="3"/>
      <c r="IOQ555" s="580"/>
      <c r="IOR555" s="3"/>
      <c r="IOS555" s="440"/>
      <c r="IOT555" s="3"/>
      <c r="IOU555" s="580"/>
      <c r="IOV555" s="3"/>
      <c r="IOW555" s="440"/>
      <c r="IOX555" s="3"/>
      <c r="IOY555" s="580"/>
      <c r="IOZ555" s="3"/>
      <c r="IPA555" s="440"/>
      <c r="IPB555" s="3"/>
      <c r="IPC555" s="580"/>
      <c r="IPD555" s="3"/>
      <c r="IPE555" s="440"/>
      <c r="IPF555" s="3"/>
      <c r="IPG555" s="580"/>
      <c r="IPH555" s="3"/>
      <c r="IPI555" s="440"/>
      <c r="IPJ555" s="3"/>
      <c r="IPK555" s="580"/>
      <c r="IPL555" s="3"/>
      <c r="IPM555" s="440"/>
      <c r="IPN555" s="3"/>
      <c r="IPO555" s="580"/>
      <c r="IPP555" s="3"/>
      <c r="IPQ555" s="440"/>
      <c r="IPR555" s="3"/>
      <c r="IPS555" s="580"/>
      <c r="IPT555" s="3"/>
      <c r="IPU555" s="440"/>
      <c r="IPV555" s="3"/>
      <c r="IPW555" s="580"/>
      <c r="IPX555" s="3"/>
      <c r="IPY555" s="440"/>
      <c r="IPZ555" s="3"/>
      <c r="IQA555" s="580"/>
      <c r="IQB555" s="3"/>
      <c r="IQC555" s="440"/>
      <c r="IQD555" s="3"/>
      <c r="IQE555" s="580"/>
      <c r="IQF555" s="3"/>
      <c r="IQG555" s="440"/>
      <c r="IQH555" s="3"/>
      <c r="IQI555" s="580"/>
      <c r="IQJ555" s="3"/>
      <c r="IQK555" s="440"/>
      <c r="IQL555" s="3"/>
      <c r="IQM555" s="580"/>
      <c r="IQN555" s="3"/>
      <c r="IQO555" s="440"/>
      <c r="IQP555" s="3"/>
      <c r="IQQ555" s="580"/>
      <c r="IQR555" s="3"/>
      <c r="IQS555" s="440"/>
      <c r="IQT555" s="3"/>
      <c r="IQU555" s="580"/>
      <c r="IQV555" s="3"/>
      <c r="IQW555" s="440"/>
      <c r="IQX555" s="3"/>
      <c r="IQY555" s="580"/>
      <c r="IQZ555" s="3"/>
      <c r="IRA555" s="440"/>
      <c r="IRB555" s="3"/>
      <c r="IRC555" s="580"/>
      <c r="IRD555" s="3"/>
      <c r="IRE555" s="440"/>
      <c r="IRF555" s="3"/>
      <c r="IRG555" s="580"/>
      <c r="IRH555" s="3"/>
      <c r="IRI555" s="440"/>
      <c r="IRJ555" s="3"/>
      <c r="IRK555" s="580"/>
      <c r="IRL555" s="3"/>
      <c r="IRM555" s="440"/>
      <c r="IRN555" s="3"/>
      <c r="IRO555" s="580"/>
      <c r="IRP555" s="3"/>
      <c r="IRQ555" s="440"/>
      <c r="IRR555" s="3"/>
      <c r="IRS555" s="580"/>
      <c r="IRT555" s="3"/>
      <c r="IRU555" s="440"/>
      <c r="IRV555" s="3"/>
      <c r="IRW555" s="580"/>
      <c r="IRX555" s="3"/>
      <c r="IRY555" s="440"/>
      <c r="IRZ555" s="3"/>
      <c r="ISA555" s="580"/>
      <c r="ISB555" s="3"/>
      <c r="ISC555" s="440"/>
      <c r="ISD555" s="3"/>
      <c r="ISE555" s="580"/>
      <c r="ISF555" s="3"/>
      <c r="ISG555" s="440"/>
      <c r="ISH555" s="3"/>
      <c r="ISI555" s="580"/>
      <c r="ISJ555" s="3"/>
      <c r="ISK555" s="440"/>
      <c r="ISL555" s="3"/>
      <c r="ISM555" s="580"/>
      <c r="ISN555" s="3"/>
      <c r="ISO555" s="440"/>
      <c r="ISP555" s="3"/>
      <c r="ISQ555" s="580"/>
      <c r="ISR555" s="3"/>
      <c r="ISS555" s="440"/>
      <c r="IST555" s="3"/>
      <c r="ISU555" s="580"/>
      <c r="ISV555" s="3"/>
      <c r="ISW555" s="440"/>
      <c r="ISX555" s="3"/>
      <c r="ISY555" s="580"/>
      <c r="ISZ555" s="3"/>
      <c r="ITA555" s="440"/>
      <c r="ITB555" s="3"/>
      <c r="ITC555" s="580"/>
      <c r="ITD555" s="3"/>
      <c r="ITE555" s="440"/>
      <c r="ITF555" s="3"/>
      <c r="ITG555" s="580"/>
      <c r="ITH555" s="3"/>
      <c r="ITI555" s="440"/>
      <c r="ITJ555" s="3"/>
      <c r="ITK555" s="580"/>
      <c r="ITL555" s="3"/>
      <c r="ITM555" s="440"/>
      <c r="ITN555" s="3"/>
      <c r="ITO555" s="580"/>
      <c r="ITP555" s="3"/>
      <c r="ITQ555" s="440"/>
      <c r="ITR555" s="3"/>
      <c r="ITS555" s="580"/>
      <c r="ITT555" s="3"/>
      <c r="ITU555" s="440"/>
      <c r="ITV555" s="3"/>
      <c r="ITW555" s="580"/>
      <c r="ITX555" s="3"/>
      <c r="ITY555" s="440"/>
      <c r="ITZ555" s="3"/>
      <c r="IUA555" s="580"/>
      <c r="IUB555" s="3"/>
      <c r="IUC555" s="440"/>
      <c r="IUD555" s="3"/>
      <c r="IUE555" s="580"/>
      <c r="IUF555" s="3"/>
      <c r="IUG555" s="440"/>
      <c r="IUH555" s="3"/>
      <c r="IUI555" s="580"/>
      <c r="IUJ555" s="3"/>
      <c r="IUK555" s="440"/>
      <c r="IUL555" s="3"/>
      <c r="IUM555" s="580"/>
      <c r="IUN555" s="3"/>
      <c r="IUO555" s="440"/>
      <c r="IUP555" s="3"/>
      <c r="IUQ555" s="580"/>
      <c r="IUR555" s="3"/>
      <c r="IUS555" s="440"/>
      <c r="IUT555" s="3"/>
      <c r="IUU555" s="580"/>
      <c r="IUV555" s="3"/>
      <c r="IUW555" s="440"/>
      <c r="IUX555" s="3"/>
      <c r="IUY555" s="580"/>
      <c r="IUZ555" s="3"/>
      <c r="IVA555" s="440"/>
      <c r="IVB555" s="3"/>
      <c r="IVC555" s="580"/>
      <c r="IVD555" s="3"/>
      <c r="IVE555" s="440"/>
      <c r="IVF555" s="3"/>
      <c r="IVG555" s="580"/>
      <c r="IVH555" s="3"/>
      <c r="IVI555" s="440"/>
      <c r="IVJ555" s="3"/>
      <c r="IVK555" s="580"/>
      <c r="IVL555" s="3"/>
      <c r="IVM555" s="440"/>
      <c r="IVN555" s="3"/>
      <c r="IVO555" s="580"/>
      <c r="IVP555" s="3"/>
      <c r="IVQ555" s="440"/>
      <c r="IVR555" s="3"/>
      <c r="IVS555" s="580"/>
      <c r="IVT555" s="3"/>
      <c r="IVU555" s="440"/>
      <c r="IVV555" s="3"/>
      <c r="IVW555" s="580"/>
      <c r="IVX555" s="3"/>
      <c r="IVY555" s="440"/>
      <c r="IVZ555" s="3"/>
      <c r="IWA555" s="580"/>
      <c r="IWB555" s="3"/>
      <c r="IWC555" s="440"/>
      <c r="IWD555" s="3"/>
      <c r="IWE555" s="580"/>
      <c r="IWF555" s="3"/>
      <c r="IWG555" s="440"/>
      <c r="IWH555" s="3"/>
      <c r="IWI555" s="580"/>
      <c r="IWJ555" s="3"/>
      <c r="IWK555" s="440"/>
      <c r="IWL555" s="3"/>
      <c r="IWM555" s="580"/>
      <c r="IWN555" s="3"/>
      <c r="IWO555" s="440"/>
      <c r="IWP555" s="3"/>
      <c r="IWQ555" s="580"/>
      <c r="IWR555" s="3"/>
      <c r="IWS555" s="440"/>
      <c r="IWT555" s="3"/>
      <c r="IWU555" s="580"/>
      <c r="IWV555" s="3"/>
      <c r="IWW555" s="440"/>
      <c r="IWX555" s="3"/>
      <c r="IWY555" s="580"/>
      <c r="IWZ555" s="3"/>
      <c r="IXA555" s="440"/>
      <c r="IXB555" s="3"/>
      <c r="IXC555" s="580"/>
      <c r="IXD555" s="3"/>
      <c r="IXE555" s="440"/>
      <c r="IXF555" s="3"/>
      <c r="IXG555" s="580"/>
      <c r="IXH555" s="3"/>
      <c r="IXI555" s="440"/>
      <c r="IXJ555" s="3"/>
      <c r="IXK555" s="580"/>
      <c r="IXL555" s="3"/>
      <c r="IXM555" s="440"/>
      <c r="IXN555" s="3"/>
      <c r="IXO555" s="580"/>
      <c r="IXP555" s="3"/>
      <c r="IXQ555" s="440"/>
      <c r="IXR555" s="3"/>
      <c r="IXS555" s="580"/>
      <c r="IXT555" s="3"/>
      <c r="IXU555" s="440"/>
      <c r="IXV555" s="3"/>
      <c r="IXW555" s="580"/>
      <c r="IXX555" s="3"/>
      <c r="IXY555" s="440"/>
      <c r="IXZ555" s="3"/>
      <c r="IYA555" s="580"/>
      <c r="IYB555" s="3"/>
      <c r="IYC555" s="440"/>
      <c r="IYD555" s="3"/>
      <c r="IYE555" s="580"/>
      <c r="IYF555" s="3"/>
      <c r="IYG555" s="440"/>
      <c r="IYH555" s="3"/>
      <c r="IYI555" s="580"/>
      <c r="IYJ555" s="3"/>
      <c r="IYK555" s="440"/>
      <c r="IYL555" s="3"/>
      <c r="IYM555" s="580"/>
      <c r="IYN555" s="3"/>
      <c r="IYO555" s="440"/>
      <c r="IYP555" s="3"/>
      <c r="IYQ555" s="580"/>
      <c r="IYR555" s="3"/>
      <c r="IYS555" s="440"/>
      <c r="IYT555" s="3"/>
      <c r="IYU555" s="580"/>
      <c r="IYV555" s="3"/>
      <c r="IYW555" s="440"/>
      <c r="IYX555" s="3"/>
      <c r="IYY555" s="580"/>
      <c r="IYZ555" s="3"/>
      <c r="IZA555" s="440"/>
      <c r="IZB555" s="3"/>
      <c r="IZC555" s="580"/>
      <c r="IZD555" s="3"/>
      <c r="IZE555" s="440"/>
      <c r="IZF555" s="3"/>
      <c r="IZG555" s="580"/>
      <c r="IZH555" s="3"/>
      <c r="IZI555" s="440"/>
      <c r="IZJ555" s="3"/>
      <c r="IZK555" s="580"/>
      <c r="IZL555" s="3"/>
      <c r="IZM555" s="440"/>
      <c r="IZN555" s="3"/>
      <c r="IZO555" s="580"/>
      <c r="IZP555" s="3"/>
      <c r="IZQ555" s="440"/>
      <c r="IZR555" s="3"/>
      <c r="IZS555" s="580"/>
      <c r="IZT555" s="3"/>
      <c r="IZU555" s="440"/>
      <c r="IZV555" s="3"/>
      <c r="IZW555" s="580"/>
      <c r="IZX555" s="3"/>
      <c r="IZY555" s="440"/>
      <c r="IZZ555" s="3"/>
      <c r="JAA555" s="580"/>
      <c r="JAB555" s="3"/>
      <c r="JAC555" s="440"/>
      <c r="JAD555" s="3"/>
      <c r="JAE555" s="580"/>
      <c r="JAF555" s="3"/>
      <c r="JAG555" s="440"/>
      <c r="JAH555" s="3"/>
      <c r="JAI555" s="580"/>
      <c r="JAJ555" s="3"/>
      <c r="JAK555" s="440"/>
      <c r="JAL555" s="3"/>
      <c r="JAM555" s="580"/>
      <c r="JAN555" s="3"/>
      <c r="JAO555" s="440"/>
      <c r="JAP555" s="3"/>
      <c r="JAQ555" s="580"/>
      <c r="JAR555" s="3"/>
      <c r="JAS555" s="440"/>
      <c r="JAT555" s="3"/>
      <c r="JAU555" s="580"/>
      <c r="JAV555" s="3"/>
      <c r="JAW555" s="440"/>
      <c r="JAX555" s="3"/>
      <c r="JAY555" s="580"/>
      <c r="JAZ555" s="3"/>
      <c r="JBA555" s="440"/>
      <c r="JBB555" s="3"/>
      <c r="JBC555" s="580"/>
      <c r="JBD555" s="3"/>
      <c r="JBE555" s="440"/>
      <c r="JBF555" s="3"/>
      <c r="JBG555" s="580"/>
      <c r="JBH555" s="3"/>
      <c r="JBI555" s="440"/>
      <c r="JBJ555" s="3"/>
      <c r="JBK555" s="580"/>
      <c r="JBL555" s="3"/>
      <c r="JBM555" s="440"/>
      <c r="JBN555" s="3"/>
      <c r="JBO555" s="580"/>
      <c r="JBP555" s="3"/>
      <c r="JBQ555" s="440"/>
      <c r="JBR555" s="3"/>
      <c r="JBS555" s="580"/>
      <c r="JBT555" s="3"/>
      <c r="JBU555" s="440"/>
      <c r="JBV555" s="3"/>
      <c r="JBW555" s="580"/>
      <c r="JBX555" s="3"/>
      <c r="JBY555" s="440"/>
      <c r="JBZ555" s="3"/>
      <c r="JCA555" s="580"/>
      <c r="JCB555" s="3"/>
      <c r="JCC555" s="440"/>
      <c r="JCD555" s="3"/>
      <c r="JCE555" s="580"/>
      <c r="JCF555" s="3"/>
      <c r="JCG555" s="440"/>
      <c r="JCH555" s="3"/>
      <c r="JCI555" s="580"/>
      <c r="JCJ555" s="3"/>
      <c r="JCK555" s="440"/>
      <c r="JCL555" s="3"/>
      <c r="JCM555" s="580"/>
      <c r="JCN555" s="3"/>
      <c r="JCO555" s="440"/>
      <c r="JCP555" s="3"/>
      <c r="JCQ555" s="580"/>
      <c r="JCR555" s="3"/>
      <c r="JCS555" s="440"/>
      <c r="JCT555" s="3"/>
      <c r="JCU555" s="580"/>
      <c r="JCV555" s="3"/>
      <c r="JCW555" s="440"/>
      <c r="JCX555" s="3"/>
      <c r="JCY555" s="580"/>
      <c r="JCZ555" s="3"/>
      <c r="JDA555" s="440"/>
      <c r="JDB555" s="3"/>
      <c r="JDC555" s="580"/>
      <c r="JDD555" s="3"/>
      <c r="JDE555" s="440"/>
      <c r="JDF555" s="3"/>
      <c r="JDG555" s="580"/>
      <c r="JDH555" s="3"/>
      <c r="JDI555" s="440"/>
      <c r="JDJ555" s="3"/>
      <c r="JDK555" s="580"/>
      <c r="JDL555" s="3"/>
      <c r="JDM555" s="440"/>
      <c r="JDN555" s="3"/>
      <c r="JDO555" s="580"/>
      <c r="JDP555" s="3"/>
      <c r="JDQ555" s="440"/>
      <c r="JDR555" s="3"/>
      <c r="JDS555" s="580"/>
      <c r="JDT555" s="3"/>
      <c r="JDU555" s="440"/>
      <c r="JDV555" s="3"/>
      <c r="JDW555" s="580"/>
      <c r="JDX555" s="3"/>
      <c r="JDY555" s="440"/>
      <c r="JDZ555" s="3"/>
      <c r="JEA555" s="580"/>
      <c r="JEB555" s="3"/>
      <c r="JEC555" s="440"/>
      <c r="JED555" s="3"/>
      <c r="JEE555" s="580"/>
      <c r="JEF555" s="3"/>
      <c r="JEG555" s="440"/>
      <c r="JEH555" s="3"/>
      <c r="JEI555" s="580"/>
      <c r="JEJ555" s="3"/>
      <c r="JEK555" s="440"/>
      <c r="JEL555" s="3"/>
      <c r="JEM555" s="580"/>
      <c r="JEN555" s="3"/>
      <c r="JEO555" s="440"/>
      <c r="JEP555" s="3"/>
      <c r="JEQ555" s="580"/>
      <c r="JER555" s="3"/>
      <c r="JES555" s="440"/>
      <c r="JET555" s="3"/>
      <c r="JEU555" s="580"/>
      <c r="JEV555" s="3"/>
      <c r="JEW555" s="440"/>
      <c r="JEX555" s="3"/>
      <c r="JEY555" s="580"/>
      <c r="JEZ555" s="3"/>
      <c r="JFA555" s="440"/>
      <c r="JFB555" s="3"/>
      <c r="JFC555" s="580"/>
      <c r="JFD555" s="3"/>
      <c r="JFE555" s="440"/>
      <c r="JFF555" s="3"/>
      <c r="JFG555" s="580"/>
      <c r="JFH555" s="3"/>
      <c r="JFI555" s="440"/>
      <c r="JFJ555" s="3"/>
      <c r="JFK555" s="580"/>
      <c r="JFL555" s="3"/>
      <c r="JFM555" s="440"/>
      <c r="JFN555" s="3"/>
      <c r="JFO555" s="580"/>
      <c r="JFP555" s="3"/>
      <c r="JFQ555" s="440"/>
      <c r="JFR555" s="3"/>
      <c r="JFS555" s="580"/>
      <c r="JFT555" s="3"/>
      <c r="JFU555" s="440"/>
      <c r="JFV555" s="3"/>
      <c r="JFW555" s="580"/>
      <c r="JFX555" s="3"/>
      <c r="JFY555" s="440"/>
      <c r="JFZ555" s="3"/>
      <c r="JGA555" s="580"/>
      <c r="JGB555" s="3"/>
      <c r="JGC555" s="440"/>
      <c r="JGD555" s="3"/>
      <c r="JGE555" s="580"/>
      <c r="JGF555" s="3"/>
      <c r="JGG555" s="440"/>
      <c r="JGH555" s="3"/>
      <c r="JGI555" s="580"/>
      <c r="JGJ555" s="3"/>
      <c r="JGK555" s="440"/>
      <c r="JGL555" s="3"/>
      <c r="JGM555" s="580"/>
      <c r="JGN555" s="3"/>
      <c r="JGO555" s="440"/>
      <c r="JGP555" s="3"/>
      <c r="JGQ555" s="580"/>
      <c r="JGR555" s="3"/>
      <c r="JGS555" s="440"/>
      <c r="JGT555" s="3"/>
      <c r="JGU555" s="580"/>
      <c r="JGV555" s="3"/>
      <c r="JGW555" s="440"/>
      <c r="JGX555" s="3"/>
      <c r="JGY555" s="580"/>
      <c r="JGZ555" s="3"/>
      <c r="JHA555" s="440"/>
      <c r="JHB555" s="3"/>
      <c r="JHC555" s="580"/>
      <c r="JHD555" s="3"/>
      <c r="JHE555" s="440"/>
      <c r="JHF555" s="3"/>
      <c r="JHG555" s="580"/>
      <c r="JHH555" s="3"/>
      <c r="JHI555" s="440"/>
      <c r="JHJ555" s="3"/>
      <c r="JHK555" s="580"/>
      <c r="JHL555" s="3"/>
      <c r="JHM555" s="440"/>
      <c r="JHN555" s="3"/>
      <c r="JHO555" s="580"/>
      <c r="JHP555" s="3"/>
      <c r="JHQ555" s="440"/>
      <c r="JHR555" s="3"/>
      <c r="JHS555" s="580"/>
      <c r="JHT555" s="3"/>
      <c r="JHU555" s="440"/>
      <c r="JHV555" s="3"/>
      <c r="JHW555" s="580"/>
      <c r="JHX555" s="3"/>
      <c r="JHY555" s="440"/>
      <c r="JHZ555" s="3"/>
      <c r="JIA555" s="580"/>
      <c r="JIB555" s="3"/>
      <c r="JIC555" s="440"/>
      <c r="JID555" s="3"/>
      <c r="JIE555" s="580"/>
      <c r="JIF555" s="3"/>
      <c r="JIG555" s="440"/>
      <c r="JIH555" s="3"/>
      <c r="JII555" s="580"/>
      <c r="JIJ555" s="3"/>
      <c r="JIK555" s="440"/>
      <c r="JIL555" s="3"/>
      <c r="JIM555" s="580"/>
      <c r="JIN555" s="3"/>
      <c r="JIO555" s="440"/>
      <c r="JIP555" s="3"/>
      <c r="JIQ555" s="580"/>
      <c r="JIR555" s="3"/>
      <c r="JIS555" s="440"/>
      <c r="JIT555" s="3"/>
      <c r="JIU555" s="580"/>
      <c r="JIV555" s="3"/>
      <c r="JIW555" s="440"/>
      <c r="JIX555" s="3"/>
      <c r="JIY555" s="580"/>
      <c r="JIZ555" s="3"/>
      <c r="JJA555" s="440"/>
      <c r="JJB555" s="3"/>
      <c r="JJC555" s="580"/>
      <c r="JJD555" s="3"/>
      <c r="JJE555" s="440"/>
      <c r="JJF555" s="3"/>
      <c r="JJG555" s="580"/>
      <c r="JJH555" s="3"/>
      <c r="JJI555" s="440"/>
      <c r="JJJ555" s="3"/>
      <c r="JJK555" s="580"/>
      <c r="JJL555" s="3"/>
      <c r="JJM555" s="440"/>
      <c r="JJN555" s="3"/>
      <c r="JJO555" s="580"/>
      <c r="JJP555" s="3"/>
      <c r="JJQ555" s="440"/>
      <c r="JJR555" s="3"/>
      <c r="JJS555" s="580"/>
      <c r="JJT555" s="3"/>
      <c r="JJU555" s="440"/>
      <c r="JJV555" s="3"/>
      <c r="JJW555" s="580"/>
      <c r="JJX555" s="3"/>
      <c r="JJY555" s="440"/>
      <c r="JJZ555" s="3"/>
      <c r="JKA555" s="580"/>
      <c r="JKB555" s="3"/>
      <c r="JKC555" s="440"/>
      <c r="JKD555" s="3"/>
      <c r="JKE555" s="580"/>
      <c r="JKF555" s="3"/>
      <c r="JKG555" s="440"/>
      <c r="JKH555" s="3"/>
      <c r="JKI555" s="580"/>
      <c r="JKJ555" s="3"/>
      <c r="JKK555" s="440"/>
      <c r="JKL555" s="3"/>
      <c r="JKM555" s="580"/>
      <c r="JKN555" s="3"/>
      <c r="JKO555" s="440"/>
      <c r="JKP555" s="3"/>
      <c r="JKQ555" s="580"/>
      <c r="JKR555" s="3"/>
      <c r="JKS555" s="440"/>
      <c r="JKT555" s="3"/>
      <c r="JKU555" s="580"/>
      <c r="JKV555" s="3"/>
      <c r="JKW555" s="440"/>
      <c r="JKX555" s="3"/>
      <c r="JKY555" s="580"/>
      <c r="JKZ555" s="3"/>
      <c r="JLA555" s="440"/>
      <c r="JLB555" s="3"/>
      <c r="JLC555" s="580"/>
      <c r="JLD555" s="3"/>
      <c r="JLE555" s="440"/>
      <c r="JLF555" s="3"/>
      <c r="JLG555" s="580"/>
      <c r="JLH555" s="3"/>
      <c r="JLI555" s="440"/>
      <c r="JLJ555" s="3"/>
      <c r="JLK555" s="580"/>
      <c r="JLL555" s="3"/>
      <c r="JLM555" s="440"/>
      <c r="JLN555" s="3"/>
      <c r="JLO555" s="580"/>
      <c r="JLP555" s="3"/>
      <c r="JLQ555" s="440"/>
      <c r="JLR555" s="3"/>
      <c r="JLS555" s="580"/>
      <c r="JLT555" s="3"/>
      <c r="JLU555" s="440"/>
      <c r="JLV555" s="3"/>
      <c r="JLW555" s="580"/>
      <c r="JLX555" s="3"/>
      <c r="JLY555" s="440"/>
      <c r="JLZ555" s="3"/>
      <c r="JMA555" s="580"/>
      <c r="JMB555" s="3"/>
      <c r="JMC555" s="440"/>
      <c r="JMD555" s="3"/>
      <c r="JME555" s="580"/>
      <c r="JMF555" s="3"/>
      <c r="JMG555" s="440"/>
      <c r="JMH555" s="3"/>
      <c r="JMI555" s="580"/>
      <c r="JMJ555" s="3"/>
      <c r="JMK555" s="440"/>
      <c r="JML555" s="3"/>
      <c r="JMM555" s="580"/>
      <c r="JMN555" s="3"/>
      <c r="JMO555" s="440"/>
      <c r="JMP555" s="3"/>
      <c r="JMQ555" s="580"/>
      <c r="JMR555" s="3"/>
      <c r="JMS555" s="440"/>
      <c r="JMT555" s="3"/>
      <c r="JMU555" s="580"/>
      <c r="JMV555" s="3"/>
      <c r="JMW555" s="440"/>
      <c r="JMX555" s="3"/>
      <c r="JMY555" s="580"/>
      <c r="JMZ555" s="3"/>
      <c r="JNA555" s="440"/>
      <c r="JNB555" s="3"/>
      <c r="JNC555" s="580"/>
      <c r="JND555" s="3"/>
      <c r="JNE555" s="440"/>
      <c r="JNF555" s="3"/>
      <c r="JNG555" s="580"/>
      <c r="JNH555" s="3"/>
      <c r="JNI555" s="440"/>
      <c r="JNJ555" s="3"/>
      <c r="JNK555" s="580"/>
      <c r="JNL555" s="3"/>
      <c r="JNM555" s="440"/>
      <c r="JNN555" s="3"/>
      <c r="JNO555" s="580"/>
      <c r="JNP555" s="3"/>
      <c r="JNQ555" s="440"/>
      <c r="JNR555" s="3"/>
      <c r="JNS555" s="580"/>
      <c r="JNT555" s="3"/>
      <c r="JNU555" s="440"/>
      <c r="JNV555" s="3"/>
      <c r="JNW555" s="580"/>
      <c r="JNX555" s="3"/>
      <c r="JNY555" s="440"/>
      <c r="JNZ555" s="3"/>
      <c r="JOA555" s="580"/>
      <c r="JOB555" s="3"/>
      <c r="JOC555" s="440"/>
      <c r="JOD555" s="3"/>
      <c r="JOE555" s="580"/>
      <c r="JOF555" s="3"/>
      <c r="JOG555" s="440"/>
      <c r="JOH555" s="3"/>
      <c r="JOI555" s="580"/>
      <c r="JOJ555" s="3"/>
      <c r="JOK555" s="440"/>
      <c r="JOL555" s="3"/>
      <c r="JOM555" s="580"/>
      <c r="JON555" s="3"/>
      <c r="JOO555" s="440"/>
      <c r="JOP555" s="3"/>
      <c r="JOQ555" s="580"/>
      <c r="JOR555" s="3"/>
      <c r="JOS555" s="440"/>
      <c r="JOT555" s="3"/>
      <c r="JOU555" s="580"/>
      <c r="JOV555" s="3"/>
      <c r="JOW555" s="440"/>
      <c r="JOX555" s="3"/>
      <c r="JOY555" s="580"/>
      <c r="JOZ555" s="3"/>
      <c r="JPA555" s="440"/>
      <c r="JPB555" s="3"/>
      <c r="JPC555" s="580"/>
      <c r="JPD555" s="3"/>
      <c r="JPE555" s="440"/>
      <c r="JPF555" s="3"/>
      <c r="JPG555" s="580"/>
      <c r="JPH555" s="3"/>
      <c r="JPI555" s="440"/>
      <c r="JPJ555" s="3"/>
      <c r="JPK555" s="580"/>
      <c r="JPL555" s="3"/>
      <c r="JPM555" s="440"/>
      <c r="JPN555" s="3"/>
      <c r="JPO555" s="580"/>
      <c r="JPP555" s="3"/>
      <c r="JPQ555" s="440"/>
      <c r="JPR555" s="3"/>
      <c r="JPS555" s="580"/>
      <c r="JPT555" s="3"/>
      <c r="JPU555" s="440"/>
      <c r="JPV555" s="3"/>
      <c r="JPW555" s="580"/>
      <c r="JPX555" s="3"/>
      <c r="JPY555" s="440"/>
      <c r="JPZ555" s="3"/>
      <c r="JQA555" s="580"/>
      <c r="JQB555" s="3"/>
      <c r="JQC555" s="440"/>
      <c r="JQD555" s="3"/>
      <c r="JQE555" s="580"/>
      <c r="JQF555" s="3"/>
      <c r="JQG555" s="440"/>
      <c r="JQH555" s="3"/>
      <c r="JQI555" s="580"/>
      <c r="JQJ555" s="3"/>
      <c r="JQK555" s="440"/>
      <c r="JQL555" s="3"/>
      <c r="JQM555" s="580"/>
      <c r="JQN555" s="3"/>
      <c r="JQO555" s="440"/>
      <c r="JQP555" s="3"/>
      <c r="JQQ555" s="580"/>
      <c r="JQR555" s="3"/>
      <c r="JQS555" s="440"/>
      <c r="JQT555" s="3"/>
      <c r="JQU555" s="580"/>
      <c r="JQV555" s="3"/>
      <c r="JQW555" s="440"/>
      <c r="JQX555" s="3"/>
      <c r="JQY555" s="580"/>
      <c r="JQZ555" s="3"/>
      <c r="JRA555" s="440"/>
      <c r="JRB555" s="3"/>
      <c r="JRC555" s="580"/>
      <c r="JRD555" s="3"/>
      <c r="JRE555" s="440"/>
      <c r="JRF555" s="3"/>
      <c r="JRG555" s="580"/>
      <c r="JRH555" s="3"/>
      <c r="JRI555" s="440"/>
      <c r="JRJ555" s="3"/>
      <c r="JRK555" s="580"/>
      <c r="JRL555" s="3"/>
      <c r="JRM555" s="440"/>
      <c r="JRN555" s="3"/>
      <c r="JRO555" s="580"/>
      <c r="JRP555" s="3"/>
      <c r="JRQ555" s="440"/>
      <c r="JRR555" s="3"/>
      <c r="JRS555" s="580"/>
      <c r="JRT555" s="3"/>
      <c r="JRU555" s="440"/>
      <c r="JRV555" s="3"/>
      <c r="JRW555" s="580"/>
      <c r="JRX555" s="3"/>
      <c r="JRY555" s="440"/>
      <c r="JRZ555" s="3"/>
      <c r="JSA555" s="580"/>
      <c r="JSB555" s="3"/>
      <c r="JSC555" s="440"/>
      <c r="JSD555" s="3"/>
      <c r="JSE555" s="580"/>
      <c r="JSF555" s="3"/>
      <c r="JSG555" s="440"/>
      <c r="JSH555" s="3"/>
      <c r="JSI555" s="580"/>
      <c r="JSJ555" s="3"/>
      <c r="JSK555" s="440"/>
      <c r="JSL555" s="3"/>
      <c r="JSM555" s="580"/>
      <c r="JSN555" s="3"/>
      <c r="JSO555" s="440"/>
      <c r="JSP555" s="3"/>
      <c r="JSQ555" s="580"/>
      <c r="JSR555" s="3"/>
      <c r="JSS555" s="440"/>
      <c r="JST555" s="3"/>
      <c r="JSU555" s="580"/>
      <c r="JSV555" s="3"/>
      <c r="JSW555" s="440"/>
      <c r="JSX555" s="3"/>
      <c r="JSY555" s="580"/>
      <c r="JSZ555" s="3"/>
      <c r="JTA555" s="440"/>
      <c r="JTB555" s="3"/>
      <c r="JTC555" s="580"/>
      <c r="JTD555" s="3"/>
      <c r="JTE555" s="440"/>
      <c r="JTF555" s="3"/>
      <c r="JTG555" s="580"/>
      <c r="JTH555" s="3"/>
      <c r="JTI555" s="440"/>
      <c r="JTJ555" s="3"/>
      <c r="JTK555" s="580"/>
      <c r="JTL555" s="3"/>
      <c r="JTM555" s="440"/>
      <c r="JTN555" s="3"/>
      <c r="JTO555" s="580"/>
      <c r="JTP555" s="3"/>
      <c r="JTQ555" s="440"/>
      <c r="JTR555" s="3"/>
      <c r="JTS555" s="580"/>
      <c r="JTT555" s="3"/>
      <c r="JTU555" s="440"/>
      <c r="JTV555" s="3"/>
      <c r="JTW555" s="580"/>
      <c r="JTX555" s="3"/>
      <c r="JTY555" s="440"/>
      <c r="JTZ555" s="3"/>
      <c r="JUA555" s="580"/>
      <c r="JUB555" s="3"/>
      <c r="JUC555" s="440"/>
      <c r="JUD555" s="3"/>
      <c r="JUE555" s="580"/>
      <c r="JUF555" s="3"/>
      <c r="JUG555" s="440"/>
      <c r="JUH555" s="3"/>
      <c r="JUI555" s="580"/>
      <c r="JUJ555" s="3"/>
      <c r="JUK555" s="440"/>
      <c r="JUL555" s="3"/>
      <c r="JUM555" s="580"/>
      <c r="JUN555" s="3"/>
      <c r="JUO555" s="440"/>
      <c r="JUP555" s="3"/>
      <c r="JUQ555" s="580"/>
      <c r="JUR555" s="3"/>
      <c r="JUS555" s="440"/>
      <c r="JUT555" s="3"/>
      <c r="JUU555" s="580"/>
      <c r="JUV555" s="3"/>
      <c r="JUW555" s="440"/>
      <c r="JUX555" s="3"/>
      <c r="JUY555" s="580"/>
      <c r="JUZ555" s="3"/>
      <c r="JVA555" s="440"/>
      <c r="JVB555" s="3"/>
      <c r="JVC555" s="580"/>
      <c r="JVD555" s="3"/>
      <c r="JVE555" s="440"/>
      <c r="JVF555" s="3"/>
      <c r="JVG555" s="580"/>
      <c r="JVH555" s="3"/>
      <c r="JVI555" s="440"/>
      <c r="JVJ555" s="3"/>
      <c r="JVK555" s="580"/>
      <c r="JVL555" s="3"/>
      <c r="JVM555" s="440"/>
      <c r="JVN555" s="3"/>
      <c r="JVO555" s="580"/>
      <c r="JVP555" s="3"/>
      <c r="JVQ555" s="440"/>
      <c r="JVR555" s="3"/>
      <c r="JVS555" s="580"/>
      <c r="JVT555" s="3"/>
      <c r="JVU555" s="440"/>
      <c r="JVV555" s="3"/>
      <c r="JVW555" s="580"/>
      <c r="JVX555" s="3"/>
      <c r="JVY555" s="440"/>
      <c r="JVZ555" s="3"/>
      <c r="JWA555" s="580"/>
      <c r="JWB555" s="3"/>
      <c r="JWC555" s="440"/>
      <c r="JWD555" s="3"/>
      <c r="JWE555" s="580"/>
      <c r="JWF555" s="3"/>
      <c r="JWG555" s="440"/>
      <c r="JWH555" s="3"/>
      <c r="JWI555" s="580"/>
      <c r="JWJ555" s="3"/>
      <c r="JWK555" s="440"/>
      <c r="JWL555" s="3"/>
      <c r="JWM555" s="580"/>
      <c r="JWN555" s="3"/>
      <c r="JWO555" s="440"/>
      <c r="JWP555" s="3"/>
      <c r="JWQ555" s="580"/>
      <c r="JWR555" s="3"/>
      <c r="JWS555" s="440"/>
      <c r="JWT555" s="3"/>
      <c r="JWU555" s="580"/>
      <c r="JWV555" s="3"/>
      <c r="JWW555" s="440"/>
      <c r="JWX555" s="3"/>
      <c r="JWY555" s="580"/>
      <c r="JWZ555" s="3"/>
      <c r="JXA555" s="440"/>
      <c r="JXB555" s="3"/>
      <c r="JXC555" s="580"/>
      <c r="JXD555" s="3"/>
      <c r="JXE555" s="440"/>
      <c r="JXF555" s="3"/>
      <c r="JXG555" s="580"/>
      <c r="JXH555" s="3"/>
      <c r="JXI555" s="440"/>
      <c r="JXJ555" s="3"/>
      <c r="JXK555" s="580"/>
      <c r="JXL555" s="3"/>
      <c r="JXM555" s="440"/>
      <c r="JXN555" s="3"/>
      <c r="JXO555" s="580"/>
      <c r="JXP555" s="3"/>
      <c r="JXQ555" s="440"/>
      <c r="JXR555" s="3"/>
      <c r="JXS555" s="580"/>
      <c r="JXT555" s="3"/>
      <c r="JXU555" s="440"/>
      <c r="JXV555" s="3"/>
      <c r="JXW555" s="580"/>
      <c r="JXX555" s="3"/>
      <c r="JXY555" s="440"/>
      <c r="JXZ555" s="3"/>
      <c r="JYA555" s="580"/>
      <c r="JYB555" s="3"/>
      <c r="JYC555" s="440"/>
      <c r="JYD555" s="3"/>
      <c r="JYE555" s="580"/>
      <c r="JYF555" s="3"/>
      <c r="JYG555" s="440"/>
      <c r="JYH555" s="3"/>
      <c r="JYI555" s="580"/>
      <c r="JYJ555" s="3"/>
      <c r="JYK555" s="440"/>
      <c r="JYL555" s="3"/>
      <c r="JYM555" s="580"/>
      <c r="JYN555" s="3"/>
      <c r="JYO555" s="440"/>
      <c r="JYP555" s="3"/>
      <c r="JYQ555" s="580"/>
      <c r="JYR555" s="3"/>
      <c r="JYS555" s="440"/>
      <c r="JYT555" s="3"/>
      <c r="JYU555" s="580"/>
      <c r="JYV555" s="3"/>
      <c r="JYW555" s="440"/>
      <c r="JYX555" s="3"/>
      <c r="JYY555" s="580"/>
      <c r="JYZ555" s="3"/>
      <c r="JZA555" s="440"/>
      <c r="JZB555" s="3"/>
      <c r="JZC555" s="580"/>
      <c r="JZD555" s="3"/>
      <c r="JZE555" s="440"/>
      <c r="JZF555" s="3"/>
      <c r="JZG555" s="580"/>
      <c r="JZH555" s="3"/>
      <c r="JZI555" s="440"/>
      <c r="JZJ555" s="3"/>
      <c r="JZK555" s="580"/>
      <c r="JZL555" s="3"/>
      <c r="JZM555" s="440"/>
      <c r="JZN555" s="3"/>
      <c r="JZO555" s="580"/>
      <c r="JZP555" s="3"/>
      <c r="JZQ555" s="440"/>
      <c r="JZR555" s="3"/>
      <c r="JZS555" s="580"/>
      <c r="JZT555" s="3"/>
      <c r="JZU555" s="440"/>
      <c r="JZV555" s="3"/>
      <c r="JZW555" s="580"/>
      <c r="JZX555" s="3"/>
      <c r="JZY555" s="440"/>
      <c r="JZZ555" s="3"/>
      <c r="KAA555" s="580"/>
      <c r="KAB555" s="3"/>
      <c r="KAC555" s="440"/>
      <c r="KAD555" s="3"/>
      <c r="KAE555" s="580"/>
      <c r="KAF555" s="3"/>
      <c r="KAG555" s="440"/>
      <c r="KAH555" s="3"/>
      <c r="KAI555" s="580"/>
      <c r="KAJ555" s="3"/>
      <c r="KAK555" s="440"/>
      <c r="KAL555" s="3"/>
      <c r="KAM555" s="580"/>
      <c r="KAN555" s="3"/>
      <c r="KAO555" s="440"/>
      <c r="KAP555" s="3"/>
      <c r="KAQ555" s="580"/>
      <c r="KAR555" s="3"/>
      <c r="KAS555" s="440"/>
      <c r="KAT555" s="3"/>
      <c r="KAU555" s="580"/>
      <c r="KAV555" s="3"/>
      <c r="KAW555" s="440"/>
      <c r="KAX555" s="3"/>
      <c r="KAY555" s="580"/>
      <c r="KAZ555" s="3"/>
      <c r="KBA555" s="440"/>
      <c r="KBB555" s="3"/>
      <c r="KBC555" s="580"/>
      <c r="KBD555" s="3"/>
      <c r="KBE555" s="440"/>
      <c r="KBF555" s="3"/>
      <c r="KBG555" s="580"/>
      <c r="KBH555" s="3"/>
      <c r="KBI555" s="440"/>
      <c r="KBJ555" s="3"/>
      <c r="KBK555" s="580"/>
      <c r="KBL555" s="3"/>
      <c r="KBM555" s="440"/>
      <c r="KBN555" s="3"/>
      <c r="KBO555" s="580"/>
      <c r="KBP555" s="3"/>
      <c r="KBQ555" s="440"/>
      <c r="KBR555" s="3"/>
      <c r="KBS555" s="580"/>
      <c r="KBT555" s="3"/>
      <c r="KBU555" s="440"/>
      <c r="KBV555" s="3"/>
      <c r="KBW555" s="580"/>
      <c r="KBX555" s="3"/>
      <c r="KBY555" s="440"/>
      <c r="KBZ555" s="3"/>
      <c r="KCA555" s="580"/>
      <c r="KCB555" s="3"/>
      <c r="KCC555" s="440"/>
      <c r="KCD555" s="3"/>
      <c r="KCE555" s="580"/>
      <c r="KCF555" s="3"/>
      <c r="KCG555" s="440"/>
      <c r="KCH555" s="3"/>
      <c r="KCI555" s="580"/>
      <c r="KCJ555" s="3"/>
      <c r="KCK555" s="440"/>
      <c r="KCL555" s="3"/>
      <c r="KCM555" s="580"/>
      <c r="KCN555" s="3"/>
      <c r="KCO555" s="440"/>
      <c r="KCP555" s="3"/>
      <c r="KCQ555" s="580"/>
      <c r="KCR555" s="3"/>
      <c r="KCS555" s="440"/>
      <c r="KCT555" s="3"/>
      <c r="KCU555" s="580"/>
      <c r="KCV555" s="3"/>
      <c r="KCW555" s="440"/>
      <c r="KCX555" s="3"/>
      <c r="KCY555" s="580"/>
      <c r="KCZ555" s="3"/>
      <c r="KDA555" s="440"/>
      <c r="KDB555" s="3"/>
      <c r="KDC555" s="580"/>
      <c r="KDD555" s="3"/>
      <c r="KDE555" s="440"/>
      <c r="KDF555" s="3"/>
      <c r="KDG555" s="580"/>
      <c r="KDH555" s="3"/>
      <c r="KDI555" s="440"/>
      <c r="KDJ555" s="3"/>
      <c r="KDK555" s="580"/>
      <c r="KDL555" s="3"/>
      <c r="KDM555" s="440"/>
      <c r="KDN555" s="3"/>
      <c r="KDO555" s="580"/>
      <c r="KDP555" s="3"/>
      <c r="KDQ555" s="440"/>
      <c r="KDR555" s="3"/>
      <c r="KDS555" s="580"/>
      <c r="KDT555" s="3"/>
      <c r="KDU555" s="440"/>
      <c r="KDV555" s="3"/>
      <c r="KDW555" s="580"/>
      <c r="KDX555" s="3"/>
      <c r="KDY555" s="440"/>
      <c r="KDZ555" s="3"/>
      <c r="KEA555" s="580"/>
      <c r="KEB555" s="3"/>
      <c r="KEC555" s="440"/>
      <c r="KED555" s="3"/>
      <c r="KEE555" s="580"/>
      <c r="KEF555" s="3"/>
      <c r="KEG555" s="440"/>
      <c r="KEH555" s="3"/>
      <c r="KEI555" s="580"/>
      <c r="KEJ555" s="3"/>
      <c r="KEK555" s="440"/>
      <c r="KEL555" s="3"/>
      <c r="KEM555" s="580"/>
      <c r="KEN555" s="3"/>
      <c r="KEO555" s="440"/>
      <c r="KEP555" s="3"/>
      <c r="KEQ555" s="580"/>
      <c r="KER555" s="3"/>
      <c r="KES555" s="440"/>
      <c r="KET555" s="3"/>
      <c r="KEU555" s="580"/>
      <c r="KEV555" s="3"/>
      <c r="KEW555" s="440"/>
      <c r="KEX555" s="3"/>
      <c r="KEY555" s="580"/>
      <c r="KEZ555" s="3"/>
      <c r="KFA555" s="440"/>
      <c r="KFB555" s="3"/>
      <c r="KFC555" s="580"/>
      <c r="KFD555" s="3"/>
      <c r="KFE555" s="440"/>
      <c r="KFF555" s="3"/>
      <c r="KFG555" s="580"/>
      <c r="KFH555" s="3"/>
      <c r="KFI555" s="440"/>
      <c r="KFJ555" s="3"/>
      <c r="KFK555" s="580"/>
      <c r="KFL555" s="3"/>
      <c r="KFM555" s="440"/>
      <c r="KFN555" s="3"/>
      <c r="KFO555" s="580"/>
      <c r="KFP555" s="3"/>
      <c r="KFQ555" s="440"/>
      <c r="KFR555" s="3"/>
      <c r="KFS555" s="580"/>
      <c r="KFT555" s="3"/>
      <c r="KFU555" s="440"/>
      <c r="KFV555" s="3"/>
      <c r="KFW555" s="580"/>
      <c r="KFX555" s="3"/>
      <c r="KFY555" s="440"/>
      <c r="KFZ555" s="3"/>
      <c r="KGA555" s="580"/>
      <c r="KGB555" s="3"/>
      <c r="KGC555" s="440"/>
      <c r="KGD555" s="3"/>
      <c r="KGE555" s="580"/>
      <c r="KGF555" s="3"/>
      <c r="KGG555" s="440"/>
      <c r="KGH555" s="3"/>
      <c r="KGI555" s="580"/>
      <c r="KGJ555" s="3"/>
      <c r="KGK555" s="440"/>
      <c r="KGL555" s="3"/>
      <c r="KGM555" s="580"/>
      <c r="KGN555" s="3"/>
      <c r="KGO555" s="440"/>
      <c r="KGP555" s="3"/>
      <c r="KGQ555" s="580"/>
      <c r="KGR555" s="3"/>
      <c r="KGS555" s="440"/>
      <c r="KGT555" s="3"/>
      <c r="KGU555" s="580"/>
      <c r="KGV555" s="3"/>
      <c r="KGW555" s="440"/>
      <c r="KGX555" s="3"/>
      <c r="KGY555" s="580"/>
      <c r="KGZ555" s="3"/>
      <c r="KHA555" s="440"/>
      <c r="KHB555" s="3"/>
      <c r="KHC555" s="580"/>
      <c r="KHD555" s="3"/>
      <c r="KHE555" s="440"/>
      <c r="KHF555" s="3"/>
      <c r="KHG555" s="580"/>
      <c r="KHH555" s="3"/>
      <c r="KHI555" s="440"/>
      <c r="KHJ555" s="3"/>
      <c r="KHK555" s="580"/>
      <c r="KHL555" s="3"/>
      <c r="KHM555" s="440"/>
      <c r="KHN555" s="3"/>
      <c r="KHO555" s="580"/>
      <c r="KHP555" s="3"/>
      <c r="KHQ555" s="440"/>
      <c r="KHR555" s="3"/>
      <c r="KHS555" s="580"/>
      <c r="KHT555" s="3"/>
      <c r="KHU555" s="440"/>
      <c r="KHV555" s="3"/>
      <c r="KHW555" s="580"/>
      <c r="KHX555" s="3"/>
      <c r="KHY555" s="440"/>
      <c r="KHZ555" s="3"/>
      <c r="KIA555" s="580"/>
      <c r="KIB555" s="3"/>
      <c r="KIC555" s="440"/>
      <c r="KID555" s="3"/>
      <c r="KIE555" s="580"/>
      <c r="KIF555" s="3"/>
      <c r="KIG555" s="440"/>
      <c r="KIH555" s="3"/>
      <c r="KII555" s="580"/>
      <c r="KIJ555" s="3"/>
      <c r="KIK555" s="440"/>
      <c r="KIL555" s="3"/>
      <c r="KIM555" s="580"/>
      <c r="KIN555" s="3"/>
      <c r="KIO555" s="440"/>
      <c r="KIP555" s="3"/>
      <c r="KIQ555" s="580"/>
      <c r="KIR555" s="3"/>
      <c r="KIS555" s="440"/>
      <c r="KIT555" s="3"/>
      <c r="KIU555" s="580"/>
      <c r="KIV555" s="3"/>
      <c r="KIW555" s="440"/>
      <c r="KIX555" s="3"/>
      <c r="KIY555" s="580"/>
      <c r="KIZ555" s="3"/>
      <c r="KJA555" s="440"/>
      <c r="KJB555" s="3"/>
      <c r="KJC555" s="580"/>
      <c r="KJD555" s="3"/>
      <c r="KJE555" s="440"/>
      <c r="KJF555" s="3"/>
      <c r="KJG555" s="580"/>
      <c r="KJH555" s="3"/>
      <c r="KJI555" s="440"/>
      <c r="KJJ555" s="3"/>
      <c r="KJK555" s="580"/>
      <c r="KJL555" s="3"/>
      <c r="KJM555" s="440"/>
      <c r="KJN555" s="3"/>
      <c r="KJO555" s="580"/>
      <c r="KJP555" s="3"/>
      <c r="KJQ555" s="440"/>
      <c r="KJR555" s="3"/>
      <c r="KJS555" s="580"/>
      <c r="KJT555" s="3"/>
      <c r="KJU555" s="440"/>
      <c r="KJV555" s="3"/>
      <c r="KJW555" s="580"/>
      <c r="KJX555" s="3"/>
      <c r="KJY555" s="440"/>
      <c r="KJZ555" s="3"/>
      <c r="KKA555" s="580"/>
      <c r="KKB555" s="3"/>
      <c r="KKC555" s="440"/>
      <c r="KKD555" s="3"/>
      <c r="KKE555" s="580"/>
      <c r="KKF555" s="3"/>
      <c r="KKG555" s="440"/>
      <c r="KKH555" s="3"/>
      <c r="KKI555" s="580"/>
      <c r="KKJ555" s="3"/>
      <c r="KKK555" s="440"/>
      <c r="KKL555" s="3"/>
      <c r="KKM555" s="580"/>
      <c r="KKN555" s="3"/>
      <c r="KKO555" s="440"/>
      <c r="KKP555" s="3"/>
      <c r="KKQ555" s="580"/>
      <c r="KKR555" s="3"/>
      <c r="KKS555" s="440"/>
      <c r="KKT555" s="3"/>
      <c r="KKU555" s="580"/>
      <c r="KKV555" s="3"/>
      <c r="KKW555" s="440"/>
      <c r="KKX555" s="3"/>
      <c r="KKY555" s="580"/>
      <c r="KKZ555" s="3"/>
      <c r="KLA555" s="440"/>
      <c r="KLB555" s="3"/>
      <c r="KLC555" s="580"/>
      <c r="KLD555" s="3"/>
      <c r="KLE555" s="440"/>
      <c r="KLF555" s="3"/>
      <c r="KLG555" s="580"/>
      <c r="KLH555" s="3"/>
      <c r="KLI555" s="440"/>
      <c r="KLJ555" s="3"/>
      <c r="KLK555" s="580"/>
      <c r="KLL555" s="3"/>
      <c r="KLM555" s="440"/>
      <c r="KLN555" s="3"/>
      <c r="KLO555" s="580"/>
      <c r="KLP555" s="3"/>
      <c r="KLQ555" s="440"/>
      <c r="KLR555" s="3"/>
      <c r="KLS555" s="580"/>
      <c r="KLT555" s="3"/>
      <c r="KLU555" s="440"/>
      <c r="KLV555" s="3"/>
      <c r="KLW555" s="580"/>
      <c r="KLX555" s="3"/>
      <c r="KLY555" s="440"/>
      <c r="KLZ555" s="3"/>
      <c r="KMA555" s="580"/>
      <c r="KMB555" s="3"/>
      <c r="KMC555" s="440"/>
      <c r="KMD555" s="3"/>
      <c r="KME555" s="580"/>
      <c r="KMF555" s="3"/>
      <c r="KMG555" s="440"/>
      <c r="KMH555" s="3"/>
      <c r="KMI555" s="580"/>
      <c r="KMJ555" s="3"/>
      <c r="KMK555" s="440"/>
      <c r="KML555" s="3"/>
      <c r="KMM555" s="580"/>
      <c r="KMN555" s="3"/>
      <c r="KMO555" s="440"/>
      <c r="KMP555" s="3"/>
      <c r="KMQ555" s="580"/>
      <c r="KMR555" s="3"/>
      <c r="KMS555" s="440"/>
      <c r="KMT555" s="3"/>
      <c r="KMU555" s="580"/>
      <c r="KMV555" s="3"/>
      <c r="KMW555" s="440"/>
      <c r="KMX555" s="3"/>
      <c r="KMY555" s="580"/>
      <c r="KMZ555" s="3"/>
      <c r="KNA555" s="440"/>
      <c r="KNB555" s="3"/>
      <c r="KNC555" s="580"/>
      <c r="KND555" s="3"/>
      <c r="KNE555" s="440"/>
      <c r="KNF555" s="3"/>
      <c r="KNG555" s="580"/>
      <c r="KNH555" s="3"/>
      <c r="KNI555" s="440"/>
      <c r="KNJ555" s="3"/>
      <c r="KNK555" s="580"/>
      <c r="KNL555" s="3"/>
      <c r="KNM555" s="440"/>
      <c r="KNN555" s="3"/>
      <c r="KNO555" s="580"/>
      <c r="KNP555" s="3"/>
      <c r="KNQ555" s="440"/>
      <c r="KNR555" s="3"/>
      <c r="KNS555" s="580"/>
      <c r="KNT555" s="3"/>
      <c r="KNU555" s="440"/>
      <c r="KNV555" s="3"/>
      <c r="KNW555" s="580"/>
      <c r="KNX555" s="3"/>
      <c r="KNY555" s="440"/>
      <c r="KNZ555" s="3"/>
      <c r="KOA555" s="580"/>
      <c r="KOB555" s="3"/>
      <c r="KOC555" s="440"/>
      <c r="KOD555" s="3"/>
      <c r="KOE555" s="580"/>
      <c r="KOF555" s="3"/>
      <c r="KOG555" s="440"/>
      <c r="KOH555" s="3"/>
      <c r="KOI555" s="580"/>
      <c r="KOJ555" s="3"/>
      <c r="KOK555" s="440"/>
      <c r="KOL555" s="3"/>
      <c r="KOM555" s="580"/>
      <c r="KON555" s="3"/>
      <c r="KOO555" s="440"/>
      <c r="KOP555" s="3"/>
      <c r="KOQ555" s="580"/>
      <c r="KOR555" s="3"/>
      <c r="KOS555" s="440"/>
      <c r="KOT555" s="3"/>
      <c r="KOU555" s="580"/>
      <c r="KOV555" s="3"/>
      <c r="KOW555" s="440"/>
      <c r="KOX555" s="3"/>
      <c r="KOY555" s="580"/>
      <c r="KOZ555" s="3"/>
      <c r="KPA555" s="440"/>
      <c r="KPB555" s="3"/>
      <c r="KPC555" s="580"/>
      <c r="KPD555" s="3"/>
      <c r="KPE555" s="440"/>
      <c r="KPF555" s="3"/>
      <c r="KPG555" s="580"/>
      <c r="KPH555" s="3"/>
      <c r="KPI555" s="440"/>
      <c r="KPJ555" s="3"/>
      <c r="KPK555" s="580"/>
      <c r="KPL555" s="3"/>
      <c r="KPM555" s="440"/>
      <c r="KPN555" s="3"/>
      <c r="KPO555" s="580"/>
      <c r="KPP555" s="3"/>
      <c r="KPQ555" s="440"/>
      <c r="KPR555" s="3"/>
      <c r="KPS555" s="580"/>
      <c r="KPT555" s="3"/>
      <c r="KPU555" s="440"/>
      <c r="KPV555" s="3"/>
      <c r="KPW555" s="580"/>
      <c r="KPX555" s="3"/>
      <c r="KPY555" s="440"/>
      <c r="KPZ555" s="3"/>
      <c r="KQA555" s="580"/>
      <c r="KQB555" s="3"/>
      <c r="KQC555" s="440"/>
      <c r="KQD555" s="3"/>
      <c r="KQE555" s="580"/>
      <c r="KQF555" s="3"/>
      <c r="KQG555" s="440"/>
      <c r="KQH555" s="3"/>
      <c r="KQI555" s="580"/>
      <c r="KQJ555" s="3"/>
      <c r="KQK555" s="440"/>
      <c r="KQL555" s="3"/>
      <c r="KQM555" s="580"/>
      <c r="KQN555" s="3"/>
      <c r="KQO555" s="440"/>
      <c r="KQP555" s="3"/>
      <c r="KQQ555" s="580"/>
      <c r="KQR555" s="3"/>
      <c r="KQS555" s="440"/>
      <c r="KQT555" s="3"/>
      <c r="KQU555" s="580"/>
      <c r="KQV555" s="3"/>
      <c r="KQW555" s="440"/>
      <c r="KQX555" s="3"/>
      <c r="KQY555" s="580"/>
      <c r="KQZ555" s="3"/>
      <c r="KRA555" s="440"/>
      <c r="KRB555" s="3"/>
      <c r="KRC555" s="580"/>
      <c r="KRD555" s="3"/>
      <c r="KRE555" s="440"/>
      <c r="KRF555" s="3"/>
      <c r="KRG555" s="580"/>
      <c r="KRH555" s="3"/>
      <c r="KRI555" s="440"/>
      <c r="KRJ555" s="3"/>
      <c r="KRK555" s="580"/>
      <c r="KRL555" s="3"/>
      <c r="KRM555" s="440"/>
      <c r="KRN555" s="3"/>
      <c r="KRO555" s="580"/>
      <c r="KRP555" s="3"/>
      <c r="KRQ555" s="440"/>
      <c r="KRR555" s="3"/>
      <c r="KRS555" s="580"/>
      <c r="KRT555" s="3"/>
      <c r="KRU555" s="440"/>
      <c r="KRV555" s="3"/>
      <c r="KRW555" s="580"/>
      <c r="KRX555" s="3"/>
      <c r="KRY555" s="440"/>
      <c r="KRZ555" s="3"/>
      <c r="KSA555" s="580"/>
      <c r="KSB555" s="3"/>
      <c r="KSC555" s="440"/>
      <c r="KSD555" s="3"/>
      <c r="KSE555" s="580"/>
      <c r="KSF555" s="3"/>
      <c r="KSG555" s="440"/>
      <c r="KSH555" s="3"/>
      <c r="KSI555" s="580"/>
      <c r="KSJ555" s="3"/>
      <c r="KSK555" s="440"/>
      <c r="KSL555" s="3"/>
      <c r="KSM555" s="580"/>
      <c r="KSN555" s="3"/>
      <c r="KSO555" s="440"/>
      <c r="KSP555" s="3"/>
      <c r="KSQ555" s="580"/>
      <c r="KSR555" s="3"/>
      <c r="KSS555" s="440"/>
      <c r="KST555" s="3"/>
      <c r="KSU555" s="580"/>
      <c r="KSV555" s="3"/>
      <c r="KSW555" s="440"/>
      <c r="KSX555" s="3"/>
      <c r="KSY555" s="580"/>
      <c r="KSZ555" s="3"/>
      <c r="KTA555" s="440"/>
      <c r="KTB555" s="3"/>
      <c r="KTC555" s="580"/>
      <c r="KTD555" s="3"/>
      <c r="KTE555" s="440"/>
      <c r="KTF555" s="3"/>
      <c r="KTG555" s="580"/>
      <c r="KTH555" s="3"/>
      <c r="KTI555" s="440"/>
      <c r="KTJ555" s="3"/>
      <c r="KTK555" s="580"/>
      <c r="KTL555" s="3"/>
      <c r="KTM555" s="440"/>
      <c r="KTN555" s="3"/>
      <c r="KTO555" s="580"/>
      <c r="KTP555" s="3"/>
      <c r="KTQ555" s="440"/>
      <c r="KTR555" s="3"/>
      <c r="KTS555" s="580"/>
      <c r="KTT555" s="3"/>
      <c r="KTU555" s="440"/>
      <c r="KTV555" s="3"/>
      <c r="KTW555" s="580"/>
      <c r="KTX555" s="3"/>
      <c r="KTY555" s="440"/>
      <c r="KTZ555" s="3"/>
      <c r="KUA555" s="580"/>
      <c r="KUB555" s="3"/>
      <c r="KUC555" s="440"/>
      <c r="KUD555" s="3"/>
      <c r="KUE555" s="580"/>
      <c r="KUF555" s="3"/>
      <c r="KUG555" s="440"/>
      <c r="KUH555" s="3"/>
      <c r="KUI555" s="580"/>
      <c r="KUJ555" s="3"/>
      <c r="KUK555" s="440"/>
      <c r="KUL555" s="3"/>
      <c r="KUM555" s="580"/>
      <c r="KUN555" s="3"/>
      <c r="KUO555" s="440"/>
      <c r="KUP555" s="3"/>
      <c r="KUQ555" s="580"/>
      <c r="KUR555" s="3"/>
      <c r="KUS555" s="440"/>
      <c r="KUT555" s="3"/>
      <c r="KUU555" s="580"/>
      <c r="KUV555" s="3"/>
      <c r="KUW555" s="440"/>
      <c r="KUX555" s="3"/>
      <c r="KUY555" s="580"/>
      <c r="KUZ555" s="3"/>
      <c r="KVA555" s="440"/>
      <c r="KVB555" s="3"/>
      <c r="KVC555" s="580"/>
      <c r="KVD555" s="3"/>
      <c r="KVE555" s="440"/>
      <c r="KVF555" s="3"/>
      <c r="KVG555" s="580"/>
      <c r="KVH555" s="3"/>
      <c r="KVI555" s="440"/>
      <c r="KVJ555" s="3"/>
      <c r="KVK555" s="580"/>
      <c r="KVL555" s="3"/>
      <c r="KVM555" s="440"/>
      <c r="KVN555" s="3"/>
      <c r="KVO555" s="580"/>
      <c r="KVP555" s="3"/>
      <c r="KVQ555" s="440"/>
      <c r="KVR555" s="3"/>
      <c r="KVS555" s="580"/>
      <c r="KVT555" s="3"/>
      <c r="KVU555" s="440"/>
      <c r="KVV555" s="3"/>
      <c r="KVW555" s="580"/>
      <c r="KVX555" s="3"/>
      <c r="KVY555" s="440"/>
      <c r="KVZ555" s="3"/>
      <c r="KWA555" s="580"/>
      <c r="KWB555" s="3"/>
      <c r="KWC555" s="440"/>
      <c r="KWD555" s="3"/>
      <c r="KWE555" s="580"/>
      <c r="KWF555" s="3"/>
      <c r="KWG555" s="440"/>
      <c r="KWH555" s="3"/>
      <c r="KWI555" s="580"/>
      <c r="KWJ555" s="3"/>
      <c r="KWK555" s="440"/>
      <c r="KWL555" s="3"/>
      <c r="KWM555" s="580"/>
      <c r="KWN555" s="3"/>
      <c r="KWO555" s="440"/>
      <c r="KWP555" s="3"/>
      <c r="KWQ555" s="580"/>
      <c r="KWR555" s="3"/>
      <c r="KWS555" s="440"/>
      <c r="KWT555" s="3"/>
      <c r="KWU555" s="580"/>
      <c r="KWV555" s="3"/>
      <c r="KWW555" s="440"/>
      <c r="KWX555" s="3"/>
      <c r="KWY555" s="580"/>
      <c r="KWZ555" s="3"/>
      <c r="KXA555" s="440"/>
      <c r="KXB555" s="3"/>
      <c r="KXC555" s="580"/>
      <c r="KXD555" s="3"/>
      <c r="KXE555" s="440"/>
      <c r="KXF555" s="3"/>
      <c r="KXG555" s="580"/>
      <c r="KXH555" s="3"/>
      <c r="KXI555" s="440"/>
      <c r="KXJ555" s="3"/>
      <c r="KXK555" s="580"/>
      <c r="KXL555" s="3"/>
      <c r="KXM555" s="440"/>
      <c r="KXN555" s="3"/>
      <c r="KXO555" s="580"/>
      <c r="KXP555" s="3"/>
      <c r="KXQ555" s="440"/>
      <c r="KXR555" s="3"/>
      <c r="KXS555" s="580"/>
      <c r="KXT555" s="3"/>
      <c r="KXU555" s="440"/>
      <c r="KXV555" s="3"/>
      <c r="KXW555" s="580"/>
      <c r="KXX555" s="3"/>
      <c r="KXY555" s="440"/>
      <c r="KXZ555" s="3"/>
      <c r="KYA555" s="580"/>
      <c r="KYB555" s="3"/>
      <c r="KYC555" s="440"/>
      <c r="KYD555" s="3"/>
      <c r="KYE555" s="580"/>
      <c r="KYF555" s="3"/>
      <c r="KYG555" s="440"/>
      <c r="KYH555" s="3"/>
      <c r="KYI555" s="580"/>
      <c r="KYJ555" s="3"/>
      <c r="KYK555" s="440"/>
      <c r="KYL555" s="3"/>
      <c r="KYM555" s="580"/>
      <c r="KYN555" s="3"/>
      <c r="KYO555" s="440"/>
      <c r="KYP555" s="3"/>
      <c r="KYQ555" s="580"/>
      <c r="KYR555" s="3"/>
      <c r="KYS555" s="440"/>
      <c r="KYT555" s="3"/>
      <c r="KYU555" s="580"/>
      <c r="KYV555" s="3"/>
      <c r="KYW555" s="440"/>
      <c r="KYX555" s="3"/>
      <c r="KYY555" s="580"/>
      <c r="KYZ555" s="3"/>
      <c r="KZA555" s="440"/>
      <c r="KZB555" s="3"/>
      <c r="KZC555" s="580"/>
      <c r="KZD555" s="3"/>
      <c r="KZE555" s="440"/>
      <c r="KZF555" s="3"/>
      <c r="KZG555" s="580"/>
      <c r="KZH555" s="3"/>
      <c r="KZI555" s="440"/>
      <c r="KZJ555" s="3"/>
      <c r="KZK555" s="580"/>
      <c r="KZL555" s="3"/>
      <c r="KZM555" s="440"/>
      <c r="KZN555" s="3"/>
      <c r="KZO555" s="580"/>
      <c r="KZP555" s="3"/>
      <c r="KZQ555" s="440"/>
      <c r="KZR555" s="3"/>
      <c r="KZS555" s="580"/>
      <c r="KZT555" s="3"/>
      <c r="KZU555" s="440"/>
      <c r="KZV555" s="3"/>
      <c r="KZW555" s="580"/>
      <c r="KZX555" s="3"/>
      <c r="KZY555" s="440"/>
      <c r="KZZ555" s="3"/>
      <c r="LAA555" s="580"/>
      <c r="LAB555" s="3"/>
      <c r="LAC555" s="440"/>
      <c r="LAD555" s="3"/>
      <c r="LAE555" s="580"/>
      <c r="LAF555" s="3"/>
      <c r="LAG555" s="440"/>
      <c r="LAH555" s="3"/>
      <c r="LAI555" s="580"/>
      <c r="LAJ555" s="3"/>
      <c r="LAK555" s="440"/>
      <c r="LAL555" s="3"/>
      <c r="LAM555" s="580"/>
      <c r="LAN555" s="3"/>
      <c r="LAO555" s="440"/>
      <c r="LAP555" s="3"/>
      <c r="LAQ555" s="580"/>
      <c r="LAR555" s="3"/>
      <c r="LAS555" s="440"/>
      <c r="LAT555" s="3"/>
      <c r="LAU555" s="580"/>
      <c r="LAV555" s="3"/>
      <c r="LAW555" s="440"/>
      <c r="LAX555" s="3"/>
      <c r="LAY555" s="580"/>
      <c r="LAZ555" s="3"/>
      <c r="LBA555" s="440"/>
      <c r="LBB555" s="3"/>
      <c r="LBC555" s="580"/>
      <c r="LBD555" s="3"/>
      <c r="LBE555" s="440"/>
      <c r="LBF555" s="3"/>
      <c r="LBG555" s="580"/>
      <c r="LBH555" s="3"/>
      <c r="LBI555" s="440"/>
      <c r="LBJ555" s="3"/>
      <c r="LBK555" s="580"/>
      <c r="LBL555" s="3"/>
      <c r="LBM555" s="440"/>
      <c r="LBN555" s="3"/>
      <c r="LBO555" s="580"/>
      <c r="LBP555" s="3"/>
      <c r="LBQ555" s="440"/>
      <c r="LBR555" s="3"/>
      <c r="LBS555" s="580"/>
      <c r="LBT555" s="3"/>
      <c r="LBU555" s="440"/>
      <c r="LBV555" s="3"/>
      <c r="LBW555" s="580"/>
      <c r="LBX555" s="3"/>
      <c r="LBY555" s="440"/>
      <c r="LBZ555" s="3"/>
      <c r="LCA555" s="580"/>
      <c r="LCB555" s="3"/>
      <c r="LCC555" s="440"/>
      <c r="LCD555" s="3"/>
      <c r="LCE555" s="580"/>
      <c r="LCF555" s="3"/>
      <c r="LCG555" s="440"/>
      <c r="LCH555" s="3"/>
      <c r="LCI555" s="580"/>
      <c r="LCJ555" s="3"/>
      <c r="LCK555" s="440"/>
      <c r="LCL555" s="3"/>
      <c r="LCM555" s="580"/>
      <c r="LCN555" s="3"/>
      <c r="LCO555" s="440"/>
      <c r="LCP555" s="3"/>
      <c r="LCQ555" s="580"/>
      <c r="LCR555" s="3"/>
      <c r="LCS555" s="440"/>
      <c r="LCT555" s="3"/>
      <c r="LCU555" s="580"/>
      <c r="LCV555" s="3"/>
      <c r="LCW555" s="440"/>
      <c r="LCX555" s="3"/>
      <c r="LCY555" s="580"/>
      <c r="LCZ555" s="3"/>
      <c r="LDA555" s="440"/>
      <c r="LDB555" s="3"/>
      <c r="LDC555" s="580"/>
      <c r="LDD555" s="3"/>
      <c r="LDE555" s="440"/>
      <c r="LDF555" s="3"/>
      <c r="LDG555" s="580"/>
      <c r="LDH555" s="3"/>
      <c r="LDI555" s="440"/>
      <c r="LDJ555" s="3"/>
      <c r="LDK555" s="580"/>
      <c r="LDL555" s="3"/>
      <c r="LDM555" s="440"/>
      <c r="LDN555" s="3"/>
      <c r="LDO555" s="580"/>
      <c r="LDP555" s="3"/>
      <c r="LDQ555" s="440"/>
      <c r="LDR555" s="3"/>
      <c r="LDS555" s="580"/>
      <c r="LDT555" s="3"/>
      <c r="LDU555" s="440"/>
      <c r="LDV555" s="3"/>
      <c r="LDW555" s="580"/>
      <c r="LDX555" s="3"/>
      <c r="LDY555" s="440"/>
      <c r="LDZ555" s="3"/>
      <c r="LEA555" s="580"/>
      <c r="LEB555" s="3"/>
      <c r="LEC555" s="440"/>
      <c r="LED555" s="3"/>
      <c r="LEE555" s="580"/>
      <c r="LEF555" s="3"/>
      <c r="LEG555" s="440"/>
      <c r="LEH555" s="3"/>
      <c r="LEI555" s="580"/>
      <c r="LEJ555" s="3"/>
      <c r="LEK555" s="440"/>
      <c r="LEL555" s="3"/>
      <c r="LEM555" s="580"/>
      <c r="LEN555" s="3"/>
      <c r="LEO555" s="440"/>
      <c r="LEP555" s="3"/>
      <c r="LEQ555" s="580"/>
      <c r="LER555" s="3"/>
      <c r="LES555" s="440"/>
      <c r="LET555" s="3"/>
      <c r="LEU555" s="580"/>
      <c r="LEV555" s="3"/>
      <c r="LEW555" s="440"/>
      <c r="LEX555" s="3"/>
      <c r="LEY555" s="580"/>
      <c r="LEZ555" s="3"/>
      <c r="LFA555" s="440"/>
      <c r="LFB555" s="3"/>
      <c r="LFC555" s="580"/>
      <c r="LFD555" s="3"/>
      <c r="LFE555" s="440"/>
      <c r="LFF555" s="3"/>
      <c r="LFG555" s="580"/>
      <c r="LFH555" s="3"/>
      <c r="LFI555" s="440"/>
      <c r="LFJ555" s="3"/>
      <c r="LFK555" s="580"/>
      <c r="LFL555" s="3"/>
      <c r="LFM555" s="440"/>
      <c r="LFN555" s="3"/>
      <c r="LFO555" s="580"/>
      <c r="LFP555" s="3"/>
      <c r="LFQ555" s="440"/>
      <c r="LFR555" s="3"/>
      <c r="LFS555" s="580"/>
      <c r="LFT555" s="3"/>
      <c r="LFU555" s="440"/>
      <c r="LFV555" s="3"/>
      <c r="LFW555" s="580"/>
      <c r="LFX555" s="3"/>
      <c r="LFY555" s="440"/>
      <c r="LFZ555" s="3"/>
      <c r="LGA555" s="580"/>
      <c r="LGB555" s="3"/>
      <c r="LGC555" s="440"/>
      <c r="LGD555" s="3"/>
      <c r="LGE555" s="580"/>
      <c r="LGF555" s="3"/>
      <c r="LGG555" s="440"/>
      <c r="LGH555" s="3"/>
      <c r="LGI555" s="580"/>
      <c r="LGJ555" s="3"/>
      <c r="LGK555" s="440"/>
      <c r="LGL555" s="3"/>
      <c r="LGM555" s="580"/>
      <c r="LGN555" s="3"/>
      <c r="LGO555" s="440"/>
      <c r="LGP555" s="3"/>
      <c r="LGQ555" s="580"/>
      <c r="LGR555" s="3"/>
      <c r="LGS555" s="440"/>
      <c r="LGT555" s="3"/>
      <c r="LGU555" s="580"/>
      <c r="LGV555" s="3"/>
      <c r="LGW555" s="440"/>
      <c r="LGX555" s="3"/>
      <c r="LGY555" s="580"/>
      <c r="LGZ555" s="3"/>
      <c r="LHA555" s="440"/>
      <c r="LHB555" s="3"/>
      <c r="LHC555" s="580"/>
      <c r="LHD555" s="3"/>
      <c r="LHE555" s="440"/>
      <c r="LHF555" s="3"/>
      <c r="LHG555" s="580"/>
      <c r="LHH555" s="3"/>
      <c r="LHI555" s="440"/>
      <c r="LHJ555" s="3"/>
      <c r="LHK555" s="580"/>
      <c r="LHL555" s="3"/>
      <c r="LHM555" s="440"/>
      <c r="LHN555" s="3"/>
      <c r="LHO555" s="580"/>
      <c r="LHP555" s="3"/>
      <c r="LHQ555" s="440"/>
      <c r="LHR555" s="3"/>
      <c r="LHS555" s="580"/>
      <c r="LHT555" s="3"/>
      <c r="LHU555" s="440"/>
      <c r="LHV555" s="3"/>
      <c r="LHW555" s="580"/>
      <c r="LHX555" s="3"/>
      <c r="LHY555" s="440"/>
      <c r="LHZ555" s="3"/>
      <c r="LIA555" s="580"/>
      <c r="LIB555" s="3"/>
      <c r="LIC555" s="440"/>
      <c r="LID555" s="3"/>
      <c r="LIE555" s="580"/>
      <c r="LIF555" s="3"/>
      <c r="LIG555" s="440"/>
      <c r="LIH555" s="3"/>
      <c r="LII555" s="580"/>
      <c r="LIJ555" s="3"/>
      <c r="LIK555" s="440"/>
      <c r="LIL555" s="3"/>
      <c r="LIM555" s="580"/>
      <c r="LIN555" s="3"/>
      <c r="LIO555" s="440"/>
      <c r="LIP555" s="3"/>
      <c r="LIQ555" s="580"/>
      <c r="LIR555" s="3"/>
      <c r="LIS555" s="440"/>
      <c r="LIT555" s="3"/>
      <c r="LIU555" s="580"/>
      <c r="LIV555" s="3"/>
      <c r="LIW555" s="440"/>
      <c r="LIX555" s="3"/>
      <c r="LIY555" s="580"/>
      <c r="LIZ555" s="3"/>
      <c r="LJA555" s="440"/>
      <c r="LJB555" s="3"/>
      <c r="LJC555" s="580"/>
      <c r="LJD555" s="3"/>
      <c r="LJE555" s="440"/>
      <c r="LJF555" s="3"/>
      <c r="LJG555" s="580"/>
      <c r="LJH555" s="3"/>
      <c r="LJI555" s="440"/>
      <c r="LJJ555" s="3"/>
      <c r="LJK555" s="580"/>
      <c r="LJL555" s="3"/>
      <c r="LJM555" s="440"/>
      <c r="LJN555" s="3"/>
      <c r="LJO555" s="580"/>
      <c r="LJP555" s="3"/>
      <c r="LJQ555" s="440"/>
      <c r="LJR555" s="3"/>
      <c r="LJS555" s="580"/>
      <c r="LJT555" s="3"/>
      <c r="LJU555" s="440"/>
      <c r="LJV555" s="3"/>
      <c r="LJW555" s="580"/>
      <c r="LJX555" s="3"/>
      <c r="LJY555" s="440"/>
      <c r="LJZ555" s="3"/>
      <c r="LKA555" s="580"/>
      <c r="LKB555" s="3"/>
      <c r="LKC555" s="440"/>
      <c r="LKD555" s="3"/>
      <c r="LKE555" s="580"/>
      <c r="LKF555" s="3"/>
      <c r="LKG555" s="440"/>
      <c r="LKH555" s="3"/>
      <c r="LKI555" s="580"/>
      <c r="LKJ555" s="3"/>
      <c r="LKK555" s="440"/>
      <c r="LKL555" s="3"/>
      <c r="LKM555" s="580"/>
      <c r="LKN555" s="3"/>
      <c r="LKO555" s="440"/>
      <c r="LKP555" s="3"/>
      <c r="LKQ555" s="580"/>
      <c r="LKR555" s="3"/>
      <c r="LKS555" s="440"/>
      <c r="LKT555" s="3"/>
      <c r="LKU555" s="580"/>
      <c r="LKV555" s="3"/>
      <c r="LKW555" s="440"/>
      <c r="LKX555" s="3"/>
      <c r="LKY555" s="580"/>
      <c r="LKZ555" s="3"/>
      <c r="LLA555" s="440"/>
      <c r="LLB555" s="3"/>
      <c r="LLC555" s="580"/>
      <c r="LLD555" s="3"/>
      <c r="LLE555" s="440"/>
      <c r="LLF555" s="3"/>
      <c r="LLG555" s="580"/>
      <c r="LLH555" s="3"/>
      <c r="LLI555" s="440"/>
      <c r="LLJ555" s="3"/>
      <c r="LLK555" s="580"/>
      <c r="LLL555" s="3"/>
      <c r="LLM555" s="440"/>
      <c r="LLN555" s="3"/>
      <c r="LLO555" s="580"/>
      <c r="LLP555" s="3"/>
      <c r="LLQ555" s="440"/>
      <c r="LLR555" s="3"/>
      <c r="LLS555" s="580"/>
      <c r="LLT555" s="3"/>
      <c r="LLU555" s="440"/>
      <c r="LLV555" s="3"/>
      <c r="LLW555" s="580"/>
      <c r="LLX555" s="3"/>
      <c r="LLY555" s="440"/>
      <c r="LLZ555" s="3"/>
      <c r="LMA555" s="580"/>
      <c r="LMB555" s="3"/>
      <c r="LMC555" s="440"/>
      <c r="LMD555" s="3"/>
      <c r="LME555" s="580"/>
      <c r="LMF555" s="3"/>
      <c r="LMG555" s="440"/>
      <c r="LMH555" s="3"/>
      <c r="LMI555" s="580"/>
      <c r="LMJ555" s="3"/>
      <c r="LMK555" s="440"/>
      <c r="LML555" s="3"/>
      <c r="LMM555" s="580"/>
      <c r="LMN555" s="3"/>
      <c r="LMO555" s="440"/>
      <c r="LMP555" s="3"/>
      <c r="LMQ555" s="580"/>
      <c r="LMR555" s="3"/>
      <c r="LMS555" s="440"/>
      <c r="LMT555" s="3"/>
      <c r="LMU555" s="580"/>
      <c r="LMV555" s="3"/>
      <c r="LMW555" s="440"/>
      <c r="LMX555" s="3"/>
      <c r="LMY555" s="580"/>
      <c r="LMZ555" s="3"/>
      <c r="LNA555" s="440"/>
      <c r="LNB555" s="3"/>
      <c r="LNC555" s="580"/>
      <c r="LND555" s="3"/>
      <c r="LNE555" s="440"/>
      <c r="LNF555" s="3"/>
      <c r="LNG555" s="580"/>
      <c r="LNH555" s="3"/>
      <c r="LNI555" s="440"/>
      <c r="LNJ555" s="3"/>
      <c r="LNK555" s="580"/>
      <c r="LNL555" s="3"/>
      <c r="LNM555" s="440"/>
      <c r="LNN555" s="3"/>
      <c r="LNO555" s="580"/>
      <c r="LNP555" s="3"/>
      <c r="LNQ555" s="440"/>
      <c r="LNR555" s="3"/>
      <c r="LNS555" s="580"/>
      <c r="LNT555" s="3"/>
      <c r="LNU555" s="440"/>
      <c r="LNV555" s="3"/>
      <c r="LNW555" s="580"/>
      <c r="LNX555" s="3"/>
      <c r="LNY555" s="440"/>
      <c r="LNZ555" s="3"/>
      <c r="LOA555" s="580"/>
      <c r="LOB555" s="3"/>
      <c r="LOC555" s="440"/>
      <c r="LOD555" s="3"/>
      <c r="LOE555" s="580"/>
      <c r="LOF555" s="3"/>
      <c r="LOG555" s="440"/>
      <c r="LOH555" s="3"/>
      <c r="LOI555" s="580"/>
      <c r="LOJ555" s="3"/>
      <c r="LOK555" s="440"/>
      <c r="LOL555" s="3"/>
      <c r="LOM555" s="580"/>
      <c r="LON555" s="3"/>
      <c r="LOO555" s="440"/>
      <c r="LOP555" s="3"/>
      <c r="LOQ555" s="580"/>
      <c r="LOR555" s="3"/>
      <c r="LOS555" s="440"/>
      <c r="LOT555" s="3"/>
      <c r="LOU555" s="580"/>
      <c r="LOV555" s="3"/>
      <c r="LOW555" s="440"/>
      <c r="LOX555" s="3"/>
      <c r="LOY555" s="580"/>
      <c r="LOZ555" s="3"/>
      <c r="LPA555" s="440"/>
      <c r="LPB555" s="3"/>
      <c r="LPC555" s="580"/>
      <c r="LPD555" s="3"/>
      <c r="LPE555" s="440"/>
      <c r="LPF555" s="3"/>
      <c r="LPG555" s="580"/>
      <c r="LPH555" s="3"/>
      <c r="LPI555" s="440"/>
      <c r="LPJ555" s="3"/>
      <c r="LPK555" s="580"/>
      <c r="LPL555" s="3"/>
      <c r="LPM555" s="440"/>
      <c r="LPN555" s="3"/>
      <c r="LPO555" s="580"/>
      <c r="LPP555" s="3"/>
      <c r="LPQ555" s="440"/>
      <c r="LPR555" s="3"/>
      <c r="LPS555" s="580"/>
      <c r="LPT555" s="3"/>
      <c r="LPU555" s="440"/>
      <c r="LPV555" s="3"/>
      <c r="LPW555" s="580"/>
      <c r="LPX555" s="3"/>
      <c r="LPY555" s="440"/>
      <c r="LPZ555" s="3"/>
      <c r="LQA555" s="580"/>
      <c r="LQB555" s="3"/>
      <c r="LQC555" s="440"/>
      <c r="LQD555" s="3"/>
      <c r="LQE555" s="580"/>
      <c r="LQF555" s="3"/>
      <c r="LQG555" s="440"/>
      <c r="LQH555" s="3"/>
      <c r="LQI555" s="580"/>
      <c r="LQJ555" s="3"/>
      <c r="LQK555" s="440"/>
      <c r="LQL555" s="3"/>
      <c r="LQM555" s="580"/>
      <c r="LQN555" s="3"/>
      <c r="LQO555" s="440"/>
      <c r="LQP555" s="3"/>
      <c r="LQQ555" s="580"/>
      <c r="LQR555" s="3"/>
      <c r="LQS555" s="440"/>
      <c r="LQT555" s="3"/>
      <c r="LQU555" s="580"/>
      <c r="LQV555" s="3"/>
      <c r="LQW555" s="440"/>
      <c r="LQX555" s="3"/>
      <c r="LQY555" s="580"/>
      <c r="LQZ555" s="3"/>
      <c r="LRA555" s="440"/>
      <c r="LRB555" s="3"/>
      <c r="LRC555" s="580"/>
      <c r="LRD555" s="3"/>
      <c r="LRE555" s="440"/>
      <c r="LRF555" s="3"/>
      <c r="LRG555" s="580"/>
      <c r="LRH555" s="3"/>
      <c r="LRI555" s="440"/>
      <c r="LRJ555" s="3"/>
      <c r="LRK555" s="580"/>
      <c r="LRL555" s="3"/>
      <c r="LRM555" s="440"/>
      <c r="LRN555" s="3"/>
      <c r="LRO555" s="580"/>
      <c r="LRP555" s="3"/>
      <c r="LRQ555" s="440"/>
      <c r="LRR555" s="3"/>
      <c r="LRS555" s="580"/>
      <c r="LRT555" s="3"/>
      <c r="LRU555" s="440"/>
      <c r="LRV555" s="3"/>
      <c r="LRW555" s="580"/>
      <c r="LRX555" s="3"/>
      <c r="LRY555" s="440"/>
      <c r="LRZ555" s="3"/>
      <c r="LSA555" s="580"/>
      <c r="LSB555" s="3"/>
      <c r="LSC555" s="440"/>
      <c r="LSD555" s="3"/>
      <c r="LSE555" s="580"/>
      <c r="LSF555" s="3"/>
      <c r="LSG555" s="440"/>
      <c r="LSH555" s="3"/>
      <c r="LSI555" s="580"/>
      <c r="LSJ555" s="3"/>
      <c r="LSK555" s="440"/>
      <c r="LSL555" s="3"/>
      <c r="LSM555" s="580"/>
      <c r="LSN555" s="3"/>
      <c r="LSO555" s="440"/>
      <c r="LSP555" s="3"/>
      <c r="LSQ555" s="580"/>
      <c r="LSR555" s="3"/>
      <c r="LSS555" s="440"/>
      <c r="LST555" s="3"/>
      <c r="LSU555" s="580"/>
      <c r="LSV555" s="3"/>
      <c r="LSW555" s="440"/>
      <c r="LSX555" s="3"/>
      <c r="LSY555" s="580"/>
      <c r="LSZ555" s="3"/>
      <c r="LTA555" s="440"/>
      <c r="LTB555" s="3"/>
      <c r="LTC555" s="580"/>
      <c r="LTD555" s="3"/>
      <c r="LTE555" s="440"/>
      <c r="LTF555" s="3"/>
      <c r="LTG555" s="580"/>
      <c r="LTH555" s="3"/>
      <c r="LTI555" s="440"/>
      <c r="LTJ555" s="3"/>
      <c r="LTK555" s="580"/>
      <c r="LTL555" s="3"/>
      <c r="LTM555" s="440"/>
      <c r="LTN555" s="3"/>
      <c r="LTO555" s="580"/>
      <c r="LTP555" s="3"/>
      <c r="LTQ555" s="440"/>
      <c r="LTR555" s="3"/>
      <c r="LTS555" s="580"/>
      <c r="LTT555" s="3"/>
      <c r="LTU555" s="440"/>
      <c r="LTV555" s="3"/>
      <c r="LTW555" s="580"/>
      <c r="LTX555" s="3"/>
      <c r="LTY555" s="440"/>
      <c r="LTZ555" s="3"/>
      <c r="LUA555" s="580"/>
      <c r="LUB555" s="3"/>
      <c r="LUC555" s="440"/>
      <c r="LUD555" s="3"/>
      <c r="LUE555" s="580"/>
      <c r="LUF555" s="3"/>
      <c r="LUG555" s="440"/>
      <c r="LUH555" s="3"/>
      <c r="LUI555" s="580"/>
      <c r="LUJ555" s="3"/>
      <c r="LUK555" s="440"/>
      <c r="LUL555" s="3"/>
      <c r="LUM555" s="580"/>
      <c r="LUN555" s="3"/>
      <c r="LUO555" s="440"/>
      <c r="LUP555" s="3"/>
      <c r="LUQ555" s="580"/>
      <c r="LUR555" s="3"/>
      <c r="LUS555" s="440"/>
      <c r="LUT555" s="3"/>
      <c r="LUU555" s="580"/>
      <c r="LUV555" s="3"/>
      <c r="LUW555" s="440"/>
      <c r="LUX555" s="3"/>
      <c r="LUY555" s="580"/>
      <c r="LUZ555" s="3"/>
      <c r="LVA555" s="440"/>
      <c r="LVB555" s="3"/>
      <c r="LVC555" s="580"/>
      <c r="LVD555" s="3"/>
      <c r="LVE555" s="440"/>
      <c r="LVF555" s="3"/>
      <c r="LVG555" s="580"/>
      <c r="LVH555" s="3"/>
      <c r="LVI555" s="440"/>
      <c r="LVJ555" s="3"/>
      <c r="LVK555" s="580"/>
      <c r="LVL555" s="3"/>
      <c r="LVM555" s="440"/>
      <c r="LVN555" s="3"/>
      <c r="LVO555" s="580"/>
      <c r="LVP555" s="3"/>
      <c r="LVQ555" s="440"/>
      <c r="LVR555" s="3"/>
      <c r="LVS555" s="580"/>
      <c r="LVT555" s="3"/>
      <c r="LVU555" s="440"/>
      <c r="LVV555" s="3"/>
      <c r="LVW555" s="580"/>
      <c r="LVX555" s="3"/>
      <c r="LVY555" s="440"/>
      <c r="LVZ555" s="3"/>
      <c r="LWA555" s="580"/>
      <c r="LWB555" s="3"/>
      <c r="LWC555" s="440"/>
      <c r="LWD555" s="3"/>
      <c r="LWE555" s="580"/>
      <c r="LWF555" s="3"/>
      <c r="LWG555" s="440"/>
      <c r="LWH555" s="3"/>
      <c r="LWI555" s="580"/>
      <c r="LWJ555" s="3"/>
      <c r="LWK555" s="440"/>
      <c r="LWL555" s="3"/>
      <c r="LWM555" s="580"/>
      <c r="LWN555" s="3"/>
      <c r="LWO555" s="440"/>
      <c r="LWP555" s="3"/>
      <c r="LWQ555" s="580"/>
      <c r="LWR555" s="3"/>
      <c r="LWS555" s="440"/>
      <c r="LWT555" s="3"/>
      <c r="LWU555" s="580"/>
      <c r="LWV555" s="3"/>
      <c r="LWW555" s="440"/>
      <c r="LWX555" s="3"/>
      <c r="LWY555" s="580"/>
      <c r="LWZ555" s="3"/>
      <c r="LXA555" s="440"/>
      <c r="LXB555" s="3"/>
      <c r="LXC555" s="580"/>
      <c r="LXD555" s="3"/>
      <c r="LXE555" s="440"/>
      <c r="LXF555" s="3"/>
      <c r="LXG555" s="580"/>
      <c r="LXH555" s="3"/>
      <c r="LXI555" s="440"/>
      <c r="LXJ555" s="3"/>
      <c r="LXK555" s="580"/>
      <c r="LXL555" s="3"/>
      <c r="LXM555" s="440"/>
      <c r="LXN555" s="3"/>
      <c r="LXO555" s="580"/>
      <c r="LXP555" s="3"/>
      <c r="LXQ555" s="440"/>
      <c r="LXR555" s="3"/>
      <c r="LXS555" s="580"/>
      <c r="LXT555" s="3"/>
      <c r="LXU555" s="440"/>
      <c r="LXV555" s="3"/>
      <c r="LXW555" s="580"/>
      <c r="LXX555" s="3"/>
      <c r="LXY555" s="440"/>
      <c r="LXZ555" s="3"/>
      <c r="LYA555" s="580"/>
      <c r="LYB555" s="3"/>
      <c r="LYC555" s="440"/>
      <c r="LYD555" s="3"/>
      <c r="LYE555" s="580"/>
      <c r="LYF555" s="3"/>
      <c r="LYG555" s="440"/>
      <c r="LYH555" s="3"/>
      <c r="LYI555" s="580"/>
      <c r="LYJ555" s="3"/>
      <c r="LYK555" s="440"/>
      <c r="LYL555" s="3"/>
      <c r="LYM555" s="580"/>
      <c r="LYN555" s="3"/>
      <c r="LYO555" s="440"/>
      <c r="LYP555" s="3"/>
      <c r="LYQ555" s="580"/>
      <c r="LYR555" s="3"/>
      <c r="LYS555" s="440"/>
      <c r="LYT555" s="3"/>
      <c r="LYU555" s="580"/>
      <c r="LYV555" s="3"/>
      <c r="LYW555" s="440"/>
      <c r="LYX555" s="3"/>
      <c r="LYY555" s="580"/>
      <c r="LYZ555" s="3"/>
      <c r="LZA555" s="440"/>
      <c r="LZB555" s="3"/>
      <c r="LZC555" s="580"/>
      <c r="LZD555" s="3"/>
      <c r="LZE555" s="440"/>
      <c r="LZF555" s="3"/>
      <c r="LZG555" s="580"/>
      <c r="LZH555" s="3"/>
      <c r="LZI555" s="440"/>
      <c r="LZJ555" s="3"/>
      <c r="LZK555" s="580"/>
      <c r="LZL555" s="3"/>
      <c r="LZM555" s="440"/>
      <c r="LZN555" s="3"/>
      <c r="LZO555" s="580"/>
      <c r="LZP555" s="3"/>
      <c r="LZQ555" s="440"/>
      <c r="LZR555" s="3"/>
      <c r="LZS555" s="580"/>
      <c r="LZT555" s="3"/>
      <c r="LZU555" s="440"/>
      <c r="LZV555" s="3"/>
      <c r="LZW555" s="580"/>
      <c r="LZX555" s="3"/>
      <c r="LZY555" s="440"/>
      <c r="LZZ555" s="3"/>
      <c r="MAA555" s="580"/>
      <c r="MAB555" s="3"/>
      <c r="MAC555" s="440"/>
      <c r="MAD555" s="3"/>
      <c r="MAE555" s="580"/>
      <c r="MAF555" s="3"/>
      <c r="MAG555" s="440"/>
      <c r="MAH555" s="3"/>
      <c r="MAI555" s="580"/>
      <c r="MAJ555" s="3"/>
      <c r="MAK555" s="440"/>
      <c r="MAL555" s="3"/>
      <c r="MAM555" s="580"/>
      <c r="MAN555" s="3"/>
      <c r="MAO555" s="440"/>
      <c r="MAP555" s="3"/>
      <c r="MAQ555" s="580"/>
      <c r="MAR555" s="3"/>
      <c r="MAS555" s="440"/>
      <c r="MAT555" s="3"/>
      <c r="MAU555" s="580"/>
      <c r="MAV555" s="3"/>
      <c r="MAW555" s="440"/>
      <c r="MAX555" s="3"/>
      <c r="MAY555" s="580"/>
      <c r="MAZ555" s="3"/>
      <c r="MBA555" s="440"/>
      <c r="MBB555" s="3"/>
      <c r="MBC555" s="580"/>
      <c r="MBD555" s="3"/>
      <c r="MBE555" s="440"/>
      <c r="MBF555" s="3"/>
      <c r="MBG555" s="580"/>
      <c r="MBH555" s="3"/>
      <c r="MBI555" s="440"/>
      <c r="MBJ555" s="3"/>
      <c r="MBK555" s="580"/>
      <c r="MBL555" s="3"/>
      <c r="MBM555" s="440"/>
      <c r="MBN555" s="3"/>
      <c r="MBO555" s="580"/>
      <c r="MBP555" s="3"/>
      <c r="MBQ555" s="440"/>
      <c r="MBR555" s="3"/>
      <c r="MBS555" s="580"/>
      <c r="MBT555" s="3"/>
      <c r="MBU555" s="440"/>
      <c r="MBV555" s="3"/>
      <c r="MBW555" s="580"/>
      <c r="MBX555" s="3"/>
      <c r="MBY555" s="440"/>
      <c r="MBZ555" s="3"/>
      <c r="MCA555" s="580"/>
      <c r="MCB555" s="3"/>
      <c r="MCC555" s="440"/>
      <c r="MCD555" s="3"/>
      <c r="MCE555" s="580"/>
      <c r="MCF555" s="3"/>
      <c r="MCG555" s="440"/>
      <c r="MCH555" s="3"/>
      <c r="MCI555" s="580"/>
      <c r="MCJ555" s="3"/>
      <c r="MCK555" s="440"/>
      <c r="MCL555" s="3"/>
      <c r="MCM555" s="580"/>
      <c r="MCN555" s="3"/>
      <c r="MCO555" s="440"/>
      <c r="MCP555" s="3"/>
      <c r="MCQ555" s="580"/>
      <c r="MCR555" s="3"/>
      <c r="MCS555" s="440"/>
      <c r="MCT555" s="3"/>
      <c r="MCU555" s="580"/>
      <c r="MCV555" s="3"/>
      <c r="MCW555" s="440"/>
      <c r="MCX555" s="3"/>
      <c r="MCY555" s="580"/>
      <c r="MCZ555" s="3"/>
      <c r="MDA555" s="440"/>
      <c r="MDB555" s="3"/>
      <c r="MDC555" s="580"/>
      <c r="MDD555" s="3"/>
      <c r="MDE555" s="440"/>
      <c r="MDF555" s="3"/>
      <c r="MDG555" s="580"/>
      <c r="MDH555" s="3"/>
      <c r="MDI555" s="440"/>
      <c r="MDJ555" s="3"/>
      <c r="MDK555" s="580"/>
      <c r="MDL555" s="3"/>
      <c r="MDM555" s="440"/>
      <c r="MDN555" s="3"/>
      <c r="MDO555" s="580"/>
      <c r="MDP555" s="3"/>
      <c r="MDQ555" s="440"/>
      <c r="MDR555" s="3"/>
      <c r="MDS555" s="580"/>
      <c r="MDT555" s="3"/>
      <c r="MDU555" s="440"/>
      <c r="MDV555" s="3"/>
      <c r="MDW555" s="580"/>
      <c r="MDX555" s="3"/>
      <c r="MDY555" s="440"/>
      <c r="MDZ555" s="3"/>
      <c r="MEA555" s="580"/>
      <c r="MEB555" s="3"/>
      <c r="MEC555" s="440"/>
      <c r="MED555" s="3"/>
      <c r="MEE555" s="580"/>
      <c r="MEF555" s="3"/>
      <c r="MEG555" s="440"/>
      <c r="MEH555" s="3"/>
      <c r="MEI555" s="580"/>
      <c r="MEJ555" s="3"/>
      <c r="MEK555" s="440"/>
      <c r="MEL555" s="3"/>
      <c r="MEM555" s="580"/>
      <c r="MEN555" s="3"/>
      <c r="MEO555" s="440"/>
      <c r="MEP555" s="3"/>
      <c r="MEQ555" s="580"/>
      <c r="MER555" s="3"/>
      <c r="MES555" s="440"/>
      <c r="MET555" s="3"/>
      <c r="MEU555" s="580"/>
      <c r="MEV555" s="3"/>
      <c r="MEW555" s="440"/>
      <c r="MEX555" s="3"/>
      <c r="MEY555" s="580"/>
      <c r="MEZ555" s="3"/>
      <c r="MFA555" s="440"/>
      <c r="MFB555" s="3"/>
      <c r="MFC555" s="580"/>
      <c r="MFD555" s="3"/>
      <c r="MFE555" s="440"/>
      <c r="MFF555" s="3"/>
      <c r="MFG555" s="580"/>
      <c r="MFH555" s="3"/>
      <c r="MFI555" s="440"/>
      <c r="MFJ555" s="3"/>
      <c r="MFK555" s="580"/>
      <c r="MFL555" s="3"/>
      <c r="MFM555" s="440"/>
      <c r="MFN555" s="3"/>
      <c r="MFO555" s="580"/>
      <c r="MFP555" s="3"/>
      <c r="MFQ555" s="440"/>
      <c r="MFR555" s="3"/>
      <c r="MFS555" s="580"/>
      <c r="MFT555" s="3"/>
      <c r="MFU555" s="440"/>
      <c r="MFV555" s="3"/>
      <c r="MFW555" s="580"/>
      <c r="MFX555" s="3"/>
      <c r="MFY555" s="440"/>
      <c r="MFZ555" s="3"/>
      <c r="MGA555" s="580"/>
      <c r="MGB555" s="3"/>
      <c r="MGC555" s="440"/>
      <c r="MGD555" s="3"/>
      <c r="MGE555" s="580"/>
      <c r="MGF555" s="3"/>
      <c r="MGG555" s="440"/>
      <c r="MGH555" s="3"/>
      <c r="MGI555" s="580"/>
      <c r="MGJ555" s="3"/>
      <c r="MGK555" s="440"/>
      <c r="MGL555" s="3"/>
      <c r="MGM555" s="580"/>
      <c r="MGN555" s="3"/>
      <c r="MGO555" s="440"/>
      <c r="MGP555" s="3"/>
      <c r="MGQ555" s="580"/>
      <c r="MGR555" s="3"/>
      <c r="MGS555" s="440"/>
      <c r="MGT555" s="3"/>
      <c r="MGU555" s="580"/>
      <c r="MGV555" s="3"/>
      <c r="MGW555" s="440"/>
      <c r="MGX555" s="3"/>
      <c r="MGY555" s="580"/>
      <c r="MGZ555" s="3"/>
      <c r="MHA555" s="440"/>
      <c r="MHB555" s="3"/>
      <c r="MHC555" s="580"/>
      <c r="MHD555" s="3"/>
      <c r="MHE555" s="440"/>
      <c r="MHF555" s="3"/>
      <c r="MHG555" s="580"/>
      <c r="MHH555" s="3"/>
      <c r="MHI555" s="440"/>
      <c r="MHJ555" s="3"/>
      <c r="MHK555" s="580"/>
      <c r="MHL555" s="3"/>
      <c r="MHM555" s="440"/>
      <c r="MHN555" s="3"/>
      <c r="MHO555" s="580"/>
      <c r="MHP555" s="3"/>
      <c r="MHQ555" s="440"/>
      <c r="MHR555" s="3"/>
      <c r="MHS555" s="580"/>
      <c r="MHT555" s="3"/>
      <c r="MHU555" s="440"/>
      <c r="MHV555" s="3"/>
      <c r="MHW555" s="580"/>
      <c r="MHX555" s="3"/>
      <c r="MHY555" s="440"/>
      <c r="MHZ555" s="3"/>
      <c r="MIA555" s="580"/>
      <c r="MIB555" s="3"/>
      <c r="MIC555" s="440"/>
      <c r="MID555" s="3"/>
      <c r="MIE555" s="580"/>
      <c r="MIF555" s="3"/>
      <c r="MIG555" s="440"/>
      <c r="MIH555" s="3"/>
      <c r="MII555" s="580"/>
      <c r="MIJ555" s="3"/>
      <c r="MIK555" s="440"/>
      <c r="MIL555" s="3"/>
      <c r="MIM555" s="580"/>
      <c r="MIN555" s="3"/>
      <c r="MIO555" s="440"/>
      <c r="MIP555" s="3"/>
      <c r="MIQ555" s="580"/>
      <c r="MIR555" s="3"/>
      <c r="MIS555" s="440"/>
      <c r="MIT555" s="3"/>
      <c r="MIU555" s="580"/>
      <c r="MIV555" s="3"/>
      <c r="MIW555" s="440"/>
      <c r="MIX555" s="3"/>
      <c r="MIY555" s="580"/>
      <c r="MIZ555" s="3"/>
      <c r="MJA555" s="440"/>
      <c r="MJB555" s="3"/>
      <c r="MJC555" s="580"/>
      <c r="MJD555" s="3"/>
      <c r="MJE555" s="440"/>
      <c r="MJF555" s="3"/>
      <c r="MJG555" s="580"/>
      <c r="MJH555" s="3"/>
      <c r="MJI555" s="440"/>
      <c r="MJJ555" s="3"/>
      <c r="MJK555" s="580"/>
      <c r="MJL555" s="3"/>
      <c r="MJM555" s="440"/>
      <c r="MJN555" s="3"/>
      <c r="MJO555" s="580"/>
      <c r="MJP555" s="3"/>
      <c r="MJQ555" s="440"/>
      <c r="MJR555" s="3"/>
      <c r="MJS555" s="580"/>
      <c r="MJT555" s="3"/>
      <c r="MJU555" s="440"/>
      <c r="MJV555" s="3"/>
      <c r="MJW555" s="580"/>
      <c r="MJX555" s="3"/>
      <c r="MJY555" s="440"/>
      <c r="MJZ555" s="3"/>
      <c r="MKA555" s="580"/>
      <c r="MKB555" s="3"/>
      <c r="MKC555" s="440"/>
      <c r="MKD555" s="3"/>
      <c r="MKE555" s="580"/>
      <c r="MKF555" s="3"/>
      <c r="MKG555" s="440"/>
      <c r="MKH555" s="3"/>
      <c r="MKI555" s="580"/>
      <c r="MKJ555" s="3"/>
      <c r="MKK555" s="440"/>
      <c r="MKL555" s="3"/>
      <c r="MKM555" s="580"/>
      <c r="MKN555" s="3"/>
      <c r="MKO555" s="440"/>
      <c r="MKP555" s="3"/>
      <c r="MKQ555" s="580"/>
      <c r="MKR555" s="3"/>
      <c r="MKS555" s="440"/>
      <c r="MKT555" s="3"/>
      <c r="MKU555" s="580"/>
      <c r="MKV555" s="3"/>
      <c r="MKW555" s="440"/>
      <c r="MKX555" s="3"/>
      <c r="MKY555" s="580"/>
      <c r="MKZ555" s="3"/>
      <c r="MLA555" s="440"/>
      <c r="MLB555" s="3"/>
      <c r="MLC555" s="580"/>
      <c r="MLD555" s="3"/>
      <c r="MLE555" s="440"/>
      <c r="MLF555" s="3"/>
      <c r="MLG555" s="580"/>
      <c r="MLH555" s="3"/>
      <c r="MLI555" s="440"/>
      <c r="MLJ555" s="3"/>
      <c r="MLK555" s="580"/>
      <c r="MLL555" s="3"/>
      <c r="MLM555" s="440"/>
      <c r="MLN555" s="3"/>
      <c r="MLO555" s="580"/>
      <c r="MLP555" s="3"/>
      <c r="MLQ555" s="440"/>
      <c r="MLR555" s="3"/>
      <c r="MLS555" s="580"/>
      <c r="MLT555" s="3"/>
      <c r="MLU555" s="440"/>
      <c r="MLV555" s="3"/>
      <c r="MLW555" s="580"/>
      <c r="MLX555" s="3"/>
      <c r="MLY555" s="440"/>
      <c r="MLZ555" s="3"/>
      <c r="MMA555" s="580"/>
      <c r="MMB555" s="3"/>
      <c r="MMC555" s="440"/>
      <c r="MMD555" s="3"/>
      <c r="MME555" s="580"/>
      <c r="MMF555" s="3"/>
      <c r="MMG555" s="440"/>
      <c r="MMH555" s="3"/>
      <c r="MMI555" s="580"/>
      <c r="MMJ555" s="3"/>
      <c r="MMK555" s="440"/>
      <c r="MML555" s="3"/>
      <c r="MMM555" s="580"/>
      <c r="MMN555" s="3"/>
      <c r="MMO555" s="440"/>
      <c r="MMP555" s="3"/>
      <c r="MMQ555" s="580"/>
      <c r="MMR555" s="3"/>
      <c r="MMS555" s="440"/>
      <c r="MMT555" s="3"/>
      <c r="MMU555" s="580"/>
      <c r="MMV555" s="3"/>
      <c r="MMW555" s="440"/>
      <c r="MMX555" s="3"/>
      <c r="MMY555" s="580"/>
      <c r="MMZ555" s="3"/>
      <c r="MNA555" s="440"/>
      <c r="MNB555" s="3"/>
      <c r="MNC555" s="580"/>
      <c r="MND555" s="3"/>
      <c r="MNE555" s="440"/>
      <c r="MNF555" s="3"/>
      <c r="MNG555" s="580"/>
      <c r="MNH555" s="3"/>
      <c r="MNI555" s="440"/>
      <c r="MNJ555" s="3"/>
      <c r="MNK555" s="580"/>
      <c r="MNL555" s="3"/>
      <c r="MNM555" s="440"/>
      <c r="MNN555" s="3"/>
      <c r="MNO555" s="580"/>
      <c r="MNP555" s="3"/>
      <c r="MNQ555" s="440"/>
      <c r="MNR555" s="3"/>
      <c r="MNS555" s="580"/>
      <c r="MNT555" s="3"/>
      <c r="MNU555" s="440"/>
      <c r="MNV555" s="3"/>
      <c r="MNW555" s="580"/>
      <c r="MNX555" s="3"/>
      <c r="MNY555" s="440"/>
      <c r="MNZ555" s="3"/>
      <c r="MOA555" s="580"/>
      <c r="MOB555" s="3"/>
      <c r="MOC555" s="440"/>
      <c r="MOD555" s="3"/>
      <c r="MOE555" s="580"/>
      <c r="MOF555" s="3"/>
      <c r="MOG555" s="440"/>
      <c r="MOH555" s="3"/>
      <c r="MOI555" s="580"/>
      <c r="MOJ555" s="3"/>
      <c r="MOK555" s="440"/>
      <c r="MOL555" s="3"/>
      <c r="MOM555" s="580"/>
      <c r="MON555" s="3"/>
      <c r="MOO555" s="440"/>
      <c r="MOP555" s="3"/>
      <c r="MOQ555" s="580"/>
      <c r="MOR555" s="3"/>
      <c r="MOS555" s="440"/>
      <c r="MOT555" s="3"/>
      <c r="MOU555" s="580"/>
      <c r="MOV555" s="3"/>
      <c r="MOW555" s="440"/>
      <c r="MOX555" s="3"/>
      <c r="MOY555" s="580"/>
      <c r="MOZ555" s="3"/>
      <c r="MPA555" s="440"/>
      <c r="MPB555" s="3"/>
      <c r="MPC555" s="580"/>
      <c r="MPD555" s="3"/>
      <c r="MPE555" s="440"/>
      <c r="MPF555" s="3"/>
      <c r="MPG555" s="580"/>
      <c r="MPH555" s="3"/>
      <c r="MPI555" s="440"/>
      <c r="MPJ555" s="3"/>
      <c r="MPK555" s="580"/>
      <c r="MPL555" s="3"/>
      <c r="MPM555" s="440"/>
      <c r="MPN555" s="3"/>
      <c r="MPO555" s="580"/>
      <c r="MPP555" s="3"/>
      <c r="MPQ555" s="440"/>
      <c r="MPR555" s="3"/>
      <c r="MPS555" s="580"/>
      <c r="MPT555" s="3"/>
      <c r="MPU555" s="440"/>
      <c r="MPV555" s="3"/>
      <c r="MPW555" s="580"/>
      <c r="MPX555" s="3"/>
      <c r="MPY555" s="440"/>
      <c r="MPZ555" s="3"/>
      <c r="MQA555" s="580"/>
      <c r="MQB555" s="3"/>
      <c r="MQC555" s="440"/>
      <c r="MQD555" s="3"/>
      <c r="MQE555" s="580"/>
      <c r="MQF555" s="3"/>
      <c r="MQG555" s="440"/>
      <c r="MQH555" s="3"/>
      <c r="MQI555" s="580"/>
      <c r="MQJ555" s="3"/>
      <c r="MQK555" s="440"/>
      <c r="MQL555" s="3"/>
      <c r="MQM555" s="580"/>
      <c r="MQN555" s="3"/>
      <c r="MQO555" s="440"/>
      <c r="MQP555" s="3"/>
      <c r="MQQ555" s="580"/>
      <c r="MQR555" s="3"/>
      <c r="MQS555" s="440"/>
      <c r="MQT555" s="3"/>
      <c r="MQU555" s="580"/>
      <c r="MQV555" s="3"/>
      <c r="MQW555" s="440"/>
      <c r="MQX555" s="3"/>
      <c r="MQY555" s="580"/>
      <c r="MQZ555" s="3"/>
      <c r="MRA555" s="440"/>
      <c r="MRB555" s="3"/>
      <c r="MRC555" s="580"/>
      <c r="MRD555" s="3"/>
      <c r="MRE555" s="440"/>
      <c r="MRF555" s="3"/>
      <c r="MRG555" s="580"/>
      <c r="MRH555" s="3"/>
      <c r="MRI555" s="440"/>
      <c r="MRJ555" s="3"/>
      <c r="MRK555" s="580"/>
      <c r="MRL555" s="3"/>
      <c r="MRM555" s="440"/>
      <c r="MRN555" s="3"/>
      <c r="MRO555" s="580"/>
      <c r="MRP555" s="3"/>
      <c r="MRQ555" s="440"/>
      <c r="MRR555" s="3"/>
      <c r="MRS555" s="580"/>
      <c r="MRT555" s="3"/>
      <c r="MRU555" s="440"/>
      <c r="MRV555" s="3"/>
      <c r="MRW555" s="580"/>
      <c r="MRX555" s="3"/>
      <c r="MRY555" s="440"/>
      <c r="MRZ555" s="3"/>
      <c r="MSA555" s="580"/>
      <c r="MSB555" s="3"/>
      <c r="MSC555" s="440"/>
      <c r="MSD555" s="3"/>
      <c r="MSE555" s="580"/>
      <c r="MSF555" s="3"/>
      <c r="MSG555" s="440"/>
      <c r="MSH555" s="3"/>
      <c r="MSI555" s="580"/>
      <c r="MSJ555" s="3"/>
      <c r="MSK555" s="440"/>
      <c r="MSL555" s="3"/>
      <c r="MSM555" s="580"/>
      <c r="MSN555" s="3"/>
      <c r="MSO555" s="440"/>
      <c r="MSP555" s="3"/>
      <c r="MSQ555" s="580"/>
      <c r="MSR555" s="3"/>
      <c r="MSS555" s="440"/>
      <c r="MST555" s="3"/>
      <c r="MSU555" s="580"/>
      <c r="MSV555" s="3"/>
      <c r="MSW555" s="440"/>
      <c r="MSX555" s="3"/>
      <c r="MSY555" s="580"/>
      <c r="MSZ555" s="3"/>
      <c r="MTA555" s="440"/>
      <c r="MTB555" s="3"/>
      <c r="MTC555" s="580"/>
      <c r="MTD555" s="3"/>
      <c r="MTE555" s="440"/>
      <c r="MTF555" s="3"/>
      <c r="MTG555" s="580"/>
      <c r="MTH555" s="3"/>
      <c r="MTI555" s="440"/>
      <c r="MTJ555" s="3"/>
      <c r="MTK555" s="580"/>
      <c r="MTL555" s="3"/>
      <c r="MTM555" s="440"/>
      <c r="MTN555" s="3"/>
      <c r="MTO555" s="580"/>
      <c r="MTP555" s="3"/>
      <c r="MTQ555" s="440"/>
      <c r="MTR555" s="3"/>
      <c r="MTS555" s="580"/>
      <c r="MTT555" s="3"/>
      <c r="MTU555" s="440"/>
      <c r="MTV555" s="3"/>
      <c r="MTW555" s="580"/>
      <c r="MTX555" s="3"/>
      <c r="MTY555" s="440"/>
      <c r="MTZ555" s="3"/>
      <c r="MUA555" s="580"/>
      <c r="MUB555" s="3"/>
      <c r="MUC555" s="440"/>
      <c r="MUD555" s="3"/>
      <c r="MUE555" s="580"/>
      <c r="MUF555" s="3"/>
      <c r="MUG555" s="440"/>
      <c r="MUH555" s="3"/>
      <c r="MUI555" s="580"/>
      <c r="MUJ555" s="3"/>
      <c r="MUK555" s="440"/>
      <c r="MUL555" s="3"/>
      <c r="MUM555" s="580"/>
      <c r="MUN555" s="3"/>
      <c r="MUO555" s="440"/>
      <c r="MUP555" s="3"/>
      <c r="MUQ555" s="580"/>
      <c r="MUR555" s="3"/>
      <c r="MUS555" s="440"/>
      <c r="MUT555" s="3"/>
      <c r="MUU555" s="580"/>
      <c r="MUV555" s="3"/>
      <c r="MUW555" s="440"/>
      <c r="MUX555" s="3"/>
      <c r="MUY555" s="580"/>
      <c r="MUZ555" s="3"/>
      <c r="MVA555" s="440"/>
      <c r="MVB555" s="3"/>
      <c r="MVC555" s="580"/>
      <c r="MVD555" s="3"/>
      <c r="MVE555" s="440"/>
      <c r="MVF555" s="3"/>
      <c r="MVG555" s="580"/>
      <c r="MVH555" s="3"/>
      <c r="MVI555" s="440"/>
      <c r="MVJ555" s="3"/>
      <c r="MVK555" s="580"/>
      <c r="MVL555" s="3"/>
      <c r="MVM555" s="440"/>
      <c r="MVN555" s="3"/>
      <c r="MVO555" s="580"/>
      <c r="MVP555" s="3"/>
      <c r="MVQ555" s="440"/>
      <c r="MVR555" s="3"/>
      <c r="MVS555" s="580"/>
      <c r="MVT555" s="3"/>
      <c r="MVU555" s="440"/>
      <c r="MVV555" s="3"/>
      <c r="MVW555" s="580"/>
      <c r="MVX555" s="3"/>
      <c r="MVY555" s="440"/>
      <c r="MVZ555" s="3"/>
      <c r="MWA555" s="580"/>
      <c r="MWB555" s="3"/>
      <c r="MWC555" s="440"/>
      <c r="MWD555" s="3"/>
      <c r="MWE555" s="580"/>
      <c r="MWF555" s="3"/>
      <c r="MWG555" s="440"/>
      <c r="MWH555" s="3"/>
      <c r="MWI555" s="580"/>
      <c r="MWJ555" s="3"/>
      <c r="MWK555" s="440"/>
      <c r="MWL555" s="3"/>
      <c r="MWM555" s="580"/>
      <c r="MWN555" s="3"/>
      <c r="MWO555" s="440"/>
      <c r="MWP555" s="3"/>
      <c r="MWQ555" s="580"/>
      <c r="MWR555" s="3"/>
      <c r="MWS555" s="440"/>
      <c r="MWT555" s="3"/>
      <c r="MWU555" s="580"/>
      <c r="MWV555" s="3"/>
      <c r="MWW555" s="440"/>
      <c r="MWX555" s="3"/>
      <c r="MWY555" s="580"/>
      <c r="MWZ555" s="3"/>
      <c r="MXA555" s="440"/>
      <c r="MXB555" s="3"/>
      <c r="MXC555" s="580"/>
      <c r="MXD555" s="3"/>
      <c r="MXE555" s="440"/>
      <c r="MXF555" s="3"/>
      <c r="MXG555" s="580"/>
      <c r="MXH555" s="3"/>
      <c r="MXI555" s="440"/>
      <c r="MXJ555" s="3"/>
      <c r="MXK555" s="580"/>
      <c r="MXL555" s="3"/>
      <c r="MXM555" s="440"/>
      <c r="MXN555" s="3"/>
      <c r="MXO555" s="580"/>
      <c r="MXP555" s="3"/>
      <c r="MXQ555" s="440"/>
      <c r="MXR555" s="3"/>
      <c r="MXS555" s="580"/>
      <c r="MXT555" s="3"/>
      <c r="MXU555" s="440"/>
      <c r="MXV555" s="3"/>
      <c r="MXW555" s="580"/>
      <c r="MXX555" s="3"/>
      <c r="MXY555" s="440"/>
      <c r="MXZ555" s="3"/>
      <c r="MYA555" s="580"/>
      <c r="MYB555" s="3"/>
      <c r="MYC555" s="440"/>
      <c r="MYD555" s="3"/>
      <c r="MYE555" s="580"/>
      <c r="MYF555" s="3"/>
      <c r="MYG555" s="440"/>
      <c r="MYH555" s="3"/>
      <c r="MYI555" s="580"/>
      <c r="MYJ555" s="3"/>
      <c r="MYK555" s="440"/>
      <c r="MYL555" s="3"/>
      <c r="MYM555" s="580"/>
      <c r="MYN555" s="3"/>
      <c r="MYO555" s="440"/>
      <c r="MYP555" s="3"/>
      <c r="MYQ555" s="580"/>
      <c r="MYR555" s="3"/>
      <c r="MYS555" s="440"/>
      <c r="MYT555" s="3"/>
      <c r="MYU555" s="580"/>
      <c r="MYV555" s="3"/>
      <c r="MYW555" s="440"/>
      <c r="MYX555" s="3"/>
      <c r="MYY555" s="580"/>
      <c r="MYZ555" s="3"/>
      <c r="MZA555" s="440"/>
      <c r="MZB555" s="3"/>
      <c r="MZC555" s="580"/>
      <c r="MZD555" s="3"/>
      <c r="MZE555" s="440"/>
      <c r="MZF555" s="3"/>
      <c r="MZG555" s="580"/>
      <c r="MZH555" s="3"/>
      <c r="MZI555" s="440"/>
      <c r="MZJ555" s="3"/>
      <c r="MZK555" s="580"/>
      <c r="MZL555" s="3"/>
      <c r="MZM555" s="440"/>
      <c r="MZN555" s="3"/>
      <c r="MZO555" s="580"/>
      <c r="MZP555" s="3"/>
      <c r="MZQ555" s="440"/>
      <c r="MZR555" s="3"/>
      <c r="MZS555" s="580"/>
      <c r="MZT555" s="3"/>
      <c r="MZU555" s="440"/>
      <c r="MZV555" s="3"/>
      <c r="MZW555" s="580"/>
      <c r="MZX555" s="3"/>
      <c r="MZY555" s="440"/>
      <c r="MZZ555" s="3"/>
      <c r="NAA555" s="580"/>
      <c r="NAB555" s="3"/>
      <c r="NAC555" s="440"/>
      <c r="NAD555" s="3"/>
      <c r="NAE555" s="580"/>
      <c r="NAF555" s="3"/>
      <c r="NAG555" s="440"/>
      <c r="NAH555" s="3"/>
      <c r="NAI555" s="580"/>
      <c r="NAJ555" s="3"/>
      <c r="NAK555" s="440"/>
      <c r="NAL555" s="3"/>
      <c r="NAM555" s="580"/>
      <c r="NAN555" s="3"/>
      <c r="NAO555" s="440"/>
      <c r="NAP555" s="3"/>
      <c r="NAQ555" s="580"/>
      <c r="NAR555" s="3"/>
      <c r="NAS555" s="440"/>
      <c r="NAT555" s="3"/>
      <c r="NAU555" s="580"/>
      <c r="NAV555" s="3"/>
      <c r="NAW555" s="440"/>
      <c r="NAX555" s="3"/>
      <c r="NAY555" s="580"/>
      <c r="NAZ555" s="3"/>
      <c r="NBA555" s="440"/>
      <c r="NBB555" s="3"/>
      <c r="NBC555" s="580"/>
      <c r="NBD555" s="3"/>
      <c r="NBE555" s="440"/>
      <c r="NBF555" s="3"/>
      <c r="NBG555" s="580"/>
      <c r="NBH555" s="3"/>
      <c r="NBI555" s="440"/>
      <c r="NBJ555" s="3"/>
      <c r="NBK555" s="580"/>
      <c r="NBL555" s="3"/>
      <c r="NBM555" s="440"/>
      <c r="NBN555" s="3"/>
      <c r="NBO555" s="580"/>
      <c r="NBP555" s="3"/>
      <c r="NBQ555" s="440"/>
      <c r="NBR555" s="3"/>
      <c r="NBS555" s="580"/>
      <c r="NBT555" s="3"/>
      <c r="NBU555" s="440"/>
      <c r="NBV555" s="3"/>
      <c r="NBW555" s="580"/>
      <c r="NBX555" s="3"/>
      <c r="NBY555" s="440"/>
      <c r="NBZ555" s="3"/>
      <c r="NCA555" s="580"/>
      <c r="NCB555" s="3"/>
      <c r="NCC555" s="440"/>
      <c r="NCD555" s="3"/>
      <c r="NCE555" s="580"/>
      <c r="NCF555" s="3"/>
      <c r="NCG555" s="440"/>
      <c r="NCH555" s="3"/>
      <c r="NCI555" s="580"/>
      <c r="NCJ555" s="3"/>
      <c r="NCK555" s="440"/>
      <c r="NCL555" s="3"/>
      <c r="NCM555" s="580"/>
      <c r="NCN555" s="3"/>
      <c r="NCO555" s="440"/>
      <c r="NCP555" s="3"/>
      <c r="NCQ555" s="580"/>
      <c r="NCR555" s="3"/>
      <c r="NCS555" s="440"/>
      <c r="NCT555" s="3"/>
      <c r="NCU555" s="580"/>
      <c r="NCV555" s="3"/>
      <c r="NCW555" s="440"/>
      <c r="NCX555" s="3"/>
      <c r="NCY555" s="580"/>
      <c r="NCZ555" s="3"/>
      <c r="NDA555" s="440"/>
      <c r="NDB555" s="3"/>
      <c r="NDC555" s="580"/>
      <c r="NDD555" s="3"/>
      <c r="NDE555" s="440"/>
      <c r="NDF555" s="3"/>
      <c r="NDG555" s="580"/>
      <c r="NDH555" s="3"/>
      <c r="NDI555" s="440"/>
      <c r="NDJ555" s="3"/>
      <c r="NDK555" s="580"/>
      <c r="NDL555" s="3"/>
      <c r="NDM555" s="440"/>
      <c r="NDN555" s="3"/>
      <c r="NDO555" s="580"/>
      <c r="NDP555" s="3"/>
      <c r="NDQ555" s="440"/>
      <c r="NDR555" s="3"/>
      <c r="NDS555" s="580"/>
      <c r="NDT555" s="3"/>
      <c r="NDU555" s="440"/>
      <c r="NDV555" s="3"/>
      <c r="NDW555" s="580"/>
      <c r="NDX555" s="3"/>
      <c r="NDY555" s="440"/>
      <c r="NDZ555" s="3"/>
      <c r="NEA555" s="580"/>
      <c r="NEB555" s="3"/>
      <c r="NEC555" s="440"/>
      <c r="NED555" s="3"/>
      <c r="NEE555" s="580"/>
      <c r="NEF555" s="3"/>
      <c r="NEG555" s="440"/>
      <c r="NEH555" s="3"/>
      <c r="NEI555" s="580"/>
      <c r="NEJ555" s="3"/>
      <c r="NEK555" s="440"/>
      <c r="NEL555" s="3"/>
      <c r="NEM555" s="580"/>
      <c r="NEN555" s="3"/>
      <c r="NEO555" s="440"/>
      <c r="NEP555" s="3"/>
      <c r="NEQ555" s="580"/>
      <c r="NER555" s="3"/>
      <c r="NES555" s="440"/>
      <c r="NET555" s="3"/>
      <c r="NEU555" s="580"/>
      <c r="NEV555" s="3"/>
      <c r="NEW555" s="440"/>
      <c r="NEX555" s="3"/>
      <c r="NEY555" s="580"/>
      <c r="NEZ555" s="3"/>
      <c r="NFA555" s="440"/>
      <c r="NFB555" s="3"/>
      <c r="NFC555" s="580"/>
      <c r="NFD555" s="3"/>
      <c r="NFE555" s="440"/>
      <c r="NFF555" s="3"/>
      <c r="NFG555" s="580"/>
      <c r="NFH555" s="3"/>
      <c r="NFI555" s="440"/>
      <c r="NFJ555" s="3"/>
      <c r="NFK555" s="580"/>
      <c r="NFL555" s="3"/>
      <c r="NFM555" s="440"/>
      <c r="NFN555" s="3"/>
      <c r="NFO555" s="580"/>
      <c r="NFP555" s="3"/>
      <c r="NFQ555" s="440"/>
      <c r="NFR555" s="3"/>
      <c r="NFS555" s="580"/>
      <c r="NFT555" s="3"/>
      <c r="NFU555" s="440"/>
      <c r="NFV555" s="3"/>
      <c r="NFW555" s="580"/>
      <c r="NFX555" s="3"/>
      <c r="NFY555" s="440"/>
      <c r="NFZ555" s="3"/>
      <c r="NGA555" s="580"/>
      <c r="NGB555" s="3"/>
      <c r="NGC555" s="440"/>
      <c r="NGD555" s="3"/>
      <c r="NGE555" s="580"/>
      <c r="NGF555" s="3"/>
      <c r="NGG555" s="440"/>
      <c r="NGH555" s="3"/>
      <c r="NGI555" s="580"/>
      <c r="NGJ555" s="3"/>
      <c r="NGK555" s="440"/>
      <c r="NGL555" s="3"/>
      <c r="NGM555" s="580"/>
      <c r="NGN555" s="3"/>
      <c r="NGO555" s="440"/>
      <c r="NGP555" s="3"/>
      <c r="NGQ555" s="580"/>
      <c r="NGR555" s="3"/>
      <c r="NGS555" s="440"/>
      <c r="NGT555" s="3"/>
      <c r="NGU555" s="580"/>
      <c r="NGV555" s="3"/>
      <c r="NGW555" s="440"/>
      <c r="NGX555" s="3"/>
      <c r="NGY555" s="580"/>
      <c r="NGZ555" s="3"/>
      <c r="NHA555" s="440"/>
      <c r="NHB555" s="3"/>
      <c r="NHC555" s="580"/>
      <c r="NHD555" s="3"/>
      <c r="NHE555" s="440"/>
      <c r="NHF555" s="3"/>
      <c r="NHG555" s="580"/>
      <c r="NHH555" s="3"/>
      <c r="NHI555" s="440"/>
      <c r="NHJ555" s="3"/>
      <c r="NHK555" s="580"/>
      <c r="NHL555" s="3"/>
      <c r="NHM555" s="440"/>
      <c r="NHN555" s="3"/>
      <c r="NHO555" s="580"/>
      <c r="NHP555" s="3"/>
      <c r="NHQ555" s="440"/>
      <c r="NHR555" s="3"/>
      <c r="NHS555" s="580"/>
      <c r="NHT555" s="3"/>
      <c r="NHU555" s="440"/>
      <c r="NHV555" s="3"/>
      <c r="NHW555" s="580"/>
      <c r="NHX555" s="3"/>
      <c r="NHY555" s="440"/>
      <c r="NHZ555" s="3"/>
      <c r="NIA555" s="580"/>
      <c r="NIB555" s="3"/>
      <c r="NIC555" s="440"/>
      <c r="NID555" s="3"/>
      <c r="NIE555" s="580"/>
      <c r="NIF555" s="3"/>
      <c r="NIG555" s="440"/>
      <c r="NIH555" s="3"/>
      <c r="NII555" s="580"/>
      <c r="NIJ555" s="3"/>
      <c r="NIK555" s="440"/>
      <c r="NIL555" s="3"/>
      <c r="NIM555" s="580"/>
      <c r="NIN555" s="3"/>
      <c r="NIO555" s="440"/>
      <c r="NIP555" s="3"/>
      <c r="NIQ555" s="580"/>
      <c r="NIR555" s="3"/>
      <c r="NIS555" s="440"/>
      <c r="NIT555" s="3"/>
      <c r="NIU555" s="580"/>
      <c r="NIV555" s="3"/>
      <c r="NIW555" s="440"/>
      <c r="NIX555" s="3"/>
      <c r="NIY555" s="580"/>
      <c r="NIZ555" s="3"/>
      <c r="NJA555" s="440"/>
      <c r="NJB555" s="3"/>
      <c r="NJC555" s="580"/>
      <c r="NJD555" s="3"/>
      <c r="NJE555" s="440"/>
      <c r="NJF555" s="3"/>
      <c r="NJG555" s="580"/>
      <c r="NJH555" s="3"/>
      <c r="NJI555" s="440"/>
      <c r="NJJ555" s="3"/>
      <c r="NJK555" s="580"/>
      <c r="NJL555" s="3"/>
      <c r="NJM555" s="440"/>
      <c r="NJN555" s="3"/>
      <c r="NJO555" s="580"/>
      <c r="NJP555" s="3"/>
      <c r="NJQ555" s="440"/>
      <c r="NJR555" s="3"/>
      <c r="NJS555" s="580"/>
      <c r="NJT555" s="3"/>
      <c r="NJU555" s="440"/>
      <c r="NJV555" s="3"/>
      <c r="NJW555" s="580"/>
      <c r="NJX555" s="3"/>
      <c r="NJY555" s="440"/>
      <c r="NJZ555" s="3"/>
      <c r="NKA555" s="580"/>
      <c r="NKB555" s="3"/>
      <c r="NKC555" s="440"/>
      <c r="NKD555" s="3"/>
      <c r="NKE555" s="580"/>
      <c r="NKF555" s="3"/>
      <c r="NKG555" s="440"/>
      <c r="NKH555" s="3"/>
      <c r="NKI555" s="580"/>
      <c r="NKJ555" s="3"/>
      <c r="NKK555" s="440"/>
      <c r="NKL555" s="3"/>
      <c r="NKM555" s="580"/>
      <c r="NKN555" s="3"/>
      <c r="NKO555" s="440"/>
      <c r="NKP555" s="3"/>
      <c r="NKQ555" s="580"/>
      <c r="NKR555" s="3"/>
      <c r="NKS555" s="440"/>
      <c r="NKT555" s="3"/>
      <c r="NKU555" s="580"/>
      <c r="NKV555" s="3"/>
      <c r="NKW555" s="440"/>
      <c r="NKX555" s="3"/>
      <c r="NKY555" s="580"/>
      <c r="NKZ555" s="3"/>
      <c r="NLA555" s="440"/>
      <c r="NLB555" s="3"/>
      <c r="NLC555" s="580"/>
      <c r="NLD555" s="3"/>
      <c r="NLE555" s="440"/>
      <c r="NLF555" s="3"/>
      <c r="NLG555" s="580"/>
      <c r="NLH555" s="3"/>
      <c r="NLI555" s="440"/>
      <c r="NLJ555" s="3"/>
      <c r="NLK555" s="580"/>
      <c r="NLL555" s="3"/>
      <c r="NLM555" s="440"/>
      <c r="NLN555" s="3"/>
      <c r="NLO555" s="580"/>
      <c r="NLP555" s="3"/>
      <c r="NLQ555" s="440"/>
      <c r="NLR555" s="3"/>
      <c r="NLS555" s="580"/>
      <c r="NLT555" s="3"/>
      <c r="NLU555" s="440"/>
      <c r="NLV555" s="3"/>
      <c r="NLW555" s="580"/>
      <c r="NLX555" s="3"/>
      <c r="NLY555" s="440"/>
      <c r="NLZ555" s="3"/>
      <c r="NMA555" s="580"/>
      <c r="NMB555" s="3"/>
      <c r="NMC555" s="440"/>
      <c r="NMD555" s="3"/>
      <c r="NME555" s="580"/>
      <c r="NMF555" s="3"/>
      <c r="NMG555" s="440"/>
      <c r="NMH555" s="3"/>
      <c r="NMI555" s="580"/>
      <c r="NMJ555" s="3"/>
      <c r="NMK555" s="440"/>
      <c r="NML555" s="3"/>
      <c r="NMM555" s="580"/>
      <c r="NMN555" s="3"/>
      <c r="NMO555" s="440"/>
      <c r="NMP555" s="3"/>
      <c r="NMQ555" s="580"/>
      <c r="NMR555" s="3"/>
      <c r="NMS555" s="440"/>
      <c r="NMT555" s="3"/>
      <c r="NMU555" s="580"/>
      <c r="NMV555" s="3"/>
      <c r="NMW555" s="440"/>
      <c r="NMX555" s="3"/>
      <c r="NMY555" s="580"/>
      <c r="NMZ555" s="3"/>
      <c r="NNA555" s="440"/>
      <c r="NNB555" s="3"/>
      <c r="NNC555" s="580"/>
      <c r="NND555" s="3"/>
      <c r="NNE555" s="440"/>
      <c r="NNF555" s="3"/>
      <c r="NNG555" s="580"/>
      <c r="NNH555" s="3"/>
      <c r="NNI555" s="440"/>
      <c r="NNJ555" s="3"/>
      <c r="NNK555" s="580"/>
      <c r="NNL555" s="3"/>
      <c r="NNM555" s="440"/>
      <c r="NNN555" s="3"/>
      <c r="NNO555" s="580"/>
      <c r="NNP555" s="3"/>
      <c r="NNQ555" s="440"/>
      <c r="NNR555" s="3"/>
      <c r="NNS555" s="580"/>
      <c r="NNT555" s="3"/>
      <c r="NNU555" s="440"/>
      <c r="NNV555" s="3"/>
      <c r="NNW555" s="580"/>
      <c r="NNX555" s="3"/>
      <c r="NNY555" s="440"/>
      <c r="NNZ555" s="3"/>
      <c r="NOA555" s="580"/>
      <c r="NOB555" s="3"/>
      <c r="NOC555" s="440"/>
      <c r="NOD555" s="3"/>
      <c r="NOE555" s="580"/>
      <c r="NOF555" s="3"/>
      <c r="NOG555" s="440"/>
      <c r="NOH555" s="3"/>
      <c r="NOI555" s="580"/>
      <c r="NOJ555" s="3"/>
      <c r="NOK555" s="440"/>
      <c r="NOL555" s="3"/>
      <c r="NOM555" s="580"/>
      <c r="NON555" s="3"/>
      <c r="NOO555" s="440"/>
      <c r="NOP555" s="3"/>
      <c r="NOQ555" s="580"/>
      <c r="NOR555" s="3"/>
      <c r="NOS555" s="440"/>
      <c r="NOT555" s="3"/>
      <c r="NOU555" s="580"/>
      <c r="NOV555" s="3"/>
      <c r="NOW555" s="440"/>
      <c r="NOX555" s="3"/>
      <c r="NOY555" s="580"/>
      <c r="NOZ555" s="3"/>
      <c r="NPA555" s="440"/>
      <c r="NPB555" s="3"/>
      <c r="NPC555" s="580"/>
      <c r="NPD555" s="3"/>
      <c r="NPE555" s="440"/>
      <c r="NPF555" s="3"/>
      <c r="NPG555" s="580"/>
      <c r="NPH555" s="3"/>
      <c r="NPI555" s="440"/>
      <c r="NPJ555" s="3"/>
      <c r="NPK555" s="580"/>
      <c r="NPL555" s="3"/>
      <c r="NPM555" s="440"/>
      <c r="NPN555" s="3"/>
      <c r="NPO555" s="580"/>
      <c r="NPP555" s="3"/>
      <c r="NPQ555" s="440"/>
      <c r="NPR555" s="3"/>
      <c r="NPS555" s="580"/>
      <c r="NPT555" s="3"/>
      <c r="NPU555" s="440"/>
      <c r="NPV555" s="3"/>
      <c r="NPW555" s="580"/>
      <c r="NPX555" s="3"/>
      <c r="NPY555" s="440"/>
      <c r="NPZ555" s="3"/>
      <c r="NQA555" s="580"/>
      <c r="NQB555" s="3"/>
      <c r="NQC555" s="440"/>
      <c r="NQD555" s="3"/>
      <c r="NQE555" s="580"/>
      <c r="NQF555" s="3"/>
      <c r="NQG555" s="440"/>
      <c r="NQH555" s="3"/>
      <c r="NQI555" s="580"/>
      <c r="NQJ555" s="3"/>
      <c r="NQK555" s="440"/>
      <c r="NQL555" s="3"/>
      <c r="NQM555" s="580"/>
      <c r="NQN555" s="3"/>
      <c r="NQO555" s="440"/>
      <c r="NQP555" s="3"/>
      <c r="NQQ555" s="580"/>
      <c r="NQR555" s="3"/>
      <c r="NQS555" s="440"/>
      <c r="NQT555" s="3"/>
      <c r="NQU555" s="580"/>
      <c r="NQV555" s="3"/>
      <c r="NQW555" s="440"/>
      <c r="NQX555" s="3"/>
      <c r="NQY555" s="580"/>
      <c r="NQZ555" s="3"/>
      <c r="NRA555" s="440"/>
      <c r="NRB555" s="3"/>
      <c r="NRC555" s="580"/>
      <c r="NRD555" s="3"/>
      <c r="NRE555" s="440"/>
      <c r="NRF555" s="3"/>
      <c r="NRG555" s="580"/>
      <c r="NRH555" s="3"/>
      <c r="NRI555" s="440"/>
      <c r="NRJ555" s="3"/>
      <c r="NRK555" s="580"/>
      <c r="NRL555" s="3"/>
      <c r="NRM555" s="440"/>
      <c r="NRN555" s="3"/>
      <c r="NRO555" s="580"/>
      <c r="NRP555" s="3"/>
      <c r="NRQ555" s="440"/>
      <c r="NRR555" s="3"/>
      <c r="NRS555" s="580"/>
      <c r="NRT555" s="3"/>
      <c r="NRU555" s="440"/>
      <c r="NRV555" s="3"/>
      <c r="NRW555" s="580"/>
      <c r="NRX555" s="3"/>
      <c r="NRY555" s="440"/>
      <c r="NRZ555" s="3"/>
      <c r="NSA555" s="580"/>
      <c r="NSB555" s="3"/>
      <c r="NSC555" s="440"/>
      <c r="NSD555" s="3"/>
      <c r="NSE555" s="580"/>
      <c r="NSF555" s="3"/>
      <c r="NSG555" s="440"/>
      <c r="NSH555" s="3"/>
      <c r="NSI555" s="580"/>
      <c r="NSJ555" s="3"/>
      <c r="NSK555" s="440"/>
      <c r="NSL555" s="3"/>
      <c r="NSM555" s="580"/>
      <c r="NSN555" s="3"/>
      <c r="NSO555" s="440"/>
      <c r="NSP555" s="3"/>
      <c r="NSQ555" s="580"/>
      <c r="NSR555" s="3"/>
      <c r="NSS555" s="440"/>
      <c r="NST555" s="3"/>
      <c r="NSU555" s="580"/>
      <c r="NSV555" s="3"/>
      <c r="NSW555" s="440"/>
      <c r="NSX555" s="3"/>
      <c r="NSY555" s="580"/>
      <c r="NSZ555" s="3"/>
      <c r="NTA555" s="440"/>
      <c r="NTB555" s="3"/>
      <c r="NTC555" s="580"/>
      <c r="NTD555" s="3"/>
      <c r="NTE555" s="440"/>
      <c r="NTF555" s="3"/>
      <c r="NTG555" s="580"/>
      <c r="NTH555" s="3"/>
      <c r="NTI555" s="440"/>
      <c r="NTJ555" s="3"/>
      <c r="NTK555" s="580"/>
      <c r="NTL555" s="3"/>
      <c r="NTM555" s="440"/>
      <c r="NTN555" s="3"/>
      <c r="NTO555" s="580"/>
      <c r="NTP555" s="3"/>
      <c r="NTQ555" s="440"/>
      <c r="NTR555" s="3"/>
      <c r="NTS555" s="580"/>
      <c r="NTT555" s="3"/>
      <c r="NTU555" s="440"/>
      <c r="NTV555" s="3"/>
      <c r="NTW555" s="580"/>
      <c r="NTX555" s="3"/>
      <c r="NTY555" s="440"/>
      <c r="NTZ555" s="3"/>
      <c r="NUA555" s="580"/>
      <c r="NUB555" s="3"/>
      <c r="NUC555" s="440"/>
      <c r="NUD555" s="3"/>
      <c r="NUE555" s="580"/>
      <c r="NUF555" s="3"/>
      <c r="NUG555" s="440"/>
      <c r="NUH555" s="3"/>
      <c r="NUI555" s="580"/>
      <c r="NUJ555" s="3"/>
      <c r="NUK555" s="440"/>
      <c r="NUL555" s="3"/>
      <c r="NUM555" s="580"/>
      <c r="NUN555" s="3"/>
      <c r="NUO555" s="440"/>
      <c r="NUP555" s="3"/>
      <c r="NUQ555" s="580"/>
      <c r="NUR555" s="3"/>
      <c r="NUS555" s="440"/>
      <c r="NUT555" s="3"/>
      <c r="NUU555" s="580"/>
      <c r="NUV555" s="3"/>
      <c r="NUW555" s="440"/>
      <c r="NUX555" s="3"/>
      <c r="NUY555" s="580"/>
      <c r="NUZ555" s="3"/>
      <c r="NVA555" s="440"/>
      <c r="NVB555" s="3"/>
      <c r="NVC555" s="580"/>
      <c r="NVD555" s="3"/>
      <c r="NVE555" s="440"/>
      <c r="NVF555" s="3"/>
      <c r="NVG555" s="580"/>
      <c r="NVH555" s="3"/>
      <c r="NVI555" s="440"/>
      <c r="NVJ555" s="3"/>
      <c r="NVK555" s="580"/>
      <c r="NVL555" s="3"/>
      <c r="NVM555" s="440"/>
      <c r="NVN555" s="3"/>
      <c r="NVO555" s="580"/>
      <c r="NVP555" s="3"/>
      <c r="NVQ555" s="440"/>
      <c r="NVR555" s="3"/>
      <c r="NVS555" s="580"/>
      <c r="NVT555" s="3"/>
      <c r="NVU555" s="440"/>
      <c r="NVV555" s="3"/>
      <c r="NVW555" s="580"/>
      <c r="NVX555" s="3"/>
      <c r="NVY555" s="440"/>
      <c r="NVZ555" s="3"/>
      <c r="NWA555" s="580"/>
      <c r="NWB555" s="3"/>
      <c r="NWC555" s="440"/>
      <c r="NWD555" s="3"/>
      <c r="NWE555" s="580"/>
      <c r="NWF555" s="3"/>
      <c r="NWG555" s="440"/>
      <c r="NWH555" s="3"/>
      <c r="NWI555" s="580"/>
      <c r="NWJ555" s="3"/>
      <c r="NWK555" s="440"/>
      <c r="NWL555" s="3"/>
      <c r="NWM555" s="580"/>
      <c r="NWN555" s="3"/>
      <c r="NWO555" s="440"/>
      <c r="NWP555" s="3"/>
      <c r="NWQ555" s="580"/>
      <c r="NWR555" s="3"/>
      <c r="NWS555" s="440"/>
      <c r="NWT555" s="3"/>
      <c r="NWU555" s="580"/>
      <c r="NWV555" s="3"/>
      <c r="NWW555" s="440"/>
      <c r="NWX555" s="3"/>
      <c r="NWY555" s="580"/>
      <c r="NWZ555" s="3"/>
      <c r="NXA555" s="440"/>
      <c r="NXB555" s="3"/>
      <c r="NXC555" s="580"/>
      <c r="NXD555" s="3"/>
      <c r="NXE555" s="440"/>
      <c r="NXF555" s="3"/>
      <c r="NXG555" s="580"/>
      <c r="NXH555" s="3"/>
      <c r="NXI555" s="440"/>
      <c r="NXJ555" s="3"/>
      <c r="NXK555" s="580"/>
      <c r="NXL555" s="3"/>
      <c r="NXM555" s="440"/>
      <c r="NXN555" s="3"/>
      <c r="NXO555" s="580"/>
      <c r="NXP555" s="3"/>
      <c r="NXQ555" s="440"/>
      <c r="NXR555" s="3"/>
      <c r="NXS555" s="580"/>
      <c r="NXT555" s="3"/>
      <c r="NXU555" s="440"/>
      <c r="NXV555" s="3"/>
      <c r="NXW555" s="580"/>
      <c r="NXX555" s="3"/>
      <c r="NXY555" s="440"/>
      <c r="NXZ555" s="3"/>
      <c r="NYA555" s="580"/>
      <c r="NYB555" s="3"/>
      <c r="NYC555" s="440"/>
      <c r="NYD555" s="3"/>
      <c r="NYE555" s="580"/>
      <c r="NYF555" s="3"/>
      <c r="NYG555" s="440"/>
      <c r="NYH555" s="3"/>
      <c r="NYI555" s="580"/>
      <c r="NYJ555" s="3"/>
      <c r="NYK555" s="440"/>
      <c r="NYL555" s="3"/>
      <c r="NYM555" s="580"/>
      <c r="NYN555" s="3"/>
      <c r="NYO555" s="440"/>
      <c r="NYP555" s="3"/>
      <c r="NYQ555" s="580"/>
      <c r="NYR555" s="3"/>
      <c r="NYS555" s="440"/>
      <c r="NYT555" s="3"/>
      <c r="NYU555" s="580"/>
      <c r="NYV555" s="3"/>
      <c r="NYW555" s="440"/>
      <c r="NYX555" s="3"/>
      <c r="NYY555" s="580"/>
      <c r="NYZ555" s="3"/>
      <c r="NZA555" s="440"/>
      <c r="NZB555" s="3"/>
      <c r="NZC555" s="580"/>
      <c r="NZD555" s="3"/>
      <c r="NZE555" s="440"/>
      <c r="NZF555" s="3"/>
      <c r="NZG555" s="580"/>
      <c r="NZH555" s="3"/>
      <c r="NZI555" s="440"/>
      <c r="NZJ555" s="3"/>
      <c r="NZK555" s="580"/>
      <c r="NZL555" s="3"/>
      <c r="NZM555" s="440"/>
      <c r="NZN555" s="3"/>
      <c r="NZO555" s="580"/>
      <c r="NZP555" s="3"/>
      <c r="NZQ555" s="440"/>
      <c r="NZR555" s="3"/>
      <c r="NZS555" s="580"/>
      <c r="NZT555" s="3"/>
      <c r="NZU555" s="440"/>
      <c r="NZV555" s="3"/>
      <c r="NZW555" s="580"/>
      <c r="NZX555" s="3"/>
      <c r="NZY555" s="440"/>
      <c r="NZZ555" s="3"/>
      <c r="OAA555" s="580"/>
      <c r="OAB555" s="3"/>
      <c r="OAC555" s="440"/>
      <c r="OAD555" s="3"/>
      <c r="OAE555" s="580"/>
      <c r="OAF555" s="3"/>
      <c r="OAG555" s="440"/>
      <c r="OAH555" s="3"/>
      <c r="OAI555" s="580"/>
      <c r="OAJ555" s="3"/>
      <c r="OAK555" s="440"/>
      <c r="OAL555" s="3"/>
      <c r="OAM555" s="580"/>
      <c r="OAN555" s="3"/>
      <c r="OAO555" s="440"/>
      <c r="OAP555" s="3"/>
      <c r="OAQ555" s="580"/>
      <c r="OAR555" s="3"/>
      <c r="OAS555" s="440"/>
      <c r="OAT555" s="3"/>
      <c r="OAU555" s="580"/>
      <c r="OAV555" s="3"/>
      <c r="OAW555" s="440"/>
      <c r="OAX555" s="3"/>
      <c r="OAY555" s="580"/>
      <c r="OAZ555" s="3"/>
      <c r="OBA555" s="440"/>
      <c r="OBB555" s="3"/>
      <c r="OBC555" s="580"/>
      <c r="OBD555" s="3"/>
      <c r="OBE555" s="440"/>
      <c r="OBF555" s="3"/>
      <c r="OBG555" s="580"/>
      <c r="OBH555" s="3"/>
      <c r="OBI555" s="440"/>
      <c r="OBJ555" s="3"/>
      <c r="OBK555" s="580"/>
      <c r="OBL555" s="3"/>
      <c r="OBM555" s="440"/>
      <c r="OBN555" s="3"/>
      <c r="OBO555" s="580"/>
      <c r="OBP555" s="3"/>
      <c r="OBQ555" s="440"/>
      <c r="OBR555" s="3"/>
      <c r="OBS555" s="580"/>
      <c r="OBT555" s="3"/>
      <c r="OBU555" s="440"/>
      <c r="OBV555" s="3"/>
      <c r="OBW555" s="580"/>
      <c r="OBX555" s="3"/>
      <c r="OBY555" s="440"/>
      <c r="OBZ555" s="3"/>
      <c r="OCA555" s="580"/>
      <c r="OCB555" s="3"/>
      <c r="OCC555" s="440"/>
      <c r="OCD555" s="3"/>
      <c r="OCE555" s="580"/>
      <c r="OCF555" s="3"/>
      <c r="OCG555" s="440"/>
      <c r="OCH555" s="3"/>
      <c r="OCI555" s="580"/>
      <c r="OCJ555" s="3"/>
      <c r="OCK555" s="440"/>
      <c r="OCL555" s="3"/>
      <c r="OCM555" s="580"/>
      <c r="OCN555" s="3"/>
      <c r="OCO555" s="440"/>
      <c r="OCP555" s="3"/>
      <c r="OCQ555" s="580"/>
      <c r="OCR555" s="3"/>
      <c r="OCS555" s="440"/>
      <c r="OCT555" s="3"/>
      <c r="OCU555" s="580"/>
      <c r="OCV555" s="3"/>
      <c r="OCW555" s="440"/>
      <c r="OCX555" s="3"/>
      <c r="OCY555" s="580"/>
      <c r="OCZ555" s="3"/>
      <c r="ODA555" s="440"/>
      <c r="ODB555" s="3"/>
      <c r="ODC555" s="580"/>
      <c r="ODD555" s="3"/>
      <c r="ODE555" s="440"/>
      <c r="ODF555" s="3"/>
      <c r="ODG555" s="580"/>
      <c r="ODH555" s="3"/>
      <c r="ODI555" s="440"/>
      <c r="ODJ555" s="3"/>
      <c r="ODK555" s="580"/>
      <c r="ODL555" s="3"/>
      <c r="ODM555" s="440"/>
      <c r="ODN555" s="3"/>
      <c r="ODO555" s="580"/>
      <c r="ODP555" s="3"/>
      <c r="ODQ555" s="440"/>
      <c r="ODR555" s="3"/>
      <c r="ODS555" s="580"/>
      <c r="ODT555" s="3"/>
      <c r="ODU555" s="440"/>
      <c r="ODV555" s="3"/>
      <c r="ODW555" s="580"/>
      <c r="ODX555" s="3"/>
      <c r="ODY555" s="440"/>
      <c r="ODZ555" s="3"/>
      <c r="OEA555" s="580"/>
      <c r="OEB555" s="3"/>
      <c r="OEC555" s="440"/>
      <c r="OED555" s="3"/>
      <c r="OEE555" s="580"/>
      <c r="OEF555" s="3"/>
      <c r="OEG555" s="440"/>
      <c r="OEH555" s="3"/>
      <c r="OEI555" s="580"/>
      <c r="OEJ555" s="3"/>
      <c r="OEK555" s="440"/>
      <c r="OEL555" s="3"/>
      <c r="OEM555" s="580"/>
      <c r="OEN555" s="3"/>
      <c r="OEO555" s="440"/>
      <c r="OEP555" s="3"/>
      <c r="OEQ555" s="580"/>
      <c r="OER555" s="3"/>
      <c r="OES555" s="440"/>
      <c r="OET555" s="3"/>
      <c r="OEU555" s="580"/>
      <c r="OEV555" s="3"/>
      <c r="OEW555" s="440"/>
      <c r="OEX555" s="3"/>
      <c r="OEY555" s="580"/>
      <c r="OEZ555" s="3"/>
      <c r="OFA555" s="440"/>
      <c r="OFB555" s="3"/>
      <c r="OFC555" s="580"/>
      <c r="OFD555" s="3"/>
      <c r="OFE555" s="440"/>
      <c r="OFF555" s="3"/>
      <c r="OFG555" s="580"/>
      <c r="OFH555" s="3"/>
      <c r="OFI555" s="440"/>
      <c r="OFJ555" s="3"/>
      <c r="OFK555" s="580"/>
      <c r="OFL555" s="3"/>
      <c r="OFM555" s="440"/>
      <c r="OFN555" s="3"/>
      <c r="OFO555" s="580"/>
      <c r="OFP555" s="3"/>
      <c r="OFQ555" s="440"/>
      <c r="OFR555" s="3"/>
      <c r="OFS555" s="580"/>
      <c r="OFT555" s="3"/>
      <c r="OFU555" s="440"/>
      <c r="OFV555" s="3"/>
      <c r="OFW555" s="580"/>
      <c r="OFX555" s="3"/>
      <c r="OFY555" s="440"/>
      <c r="OFZ555" s="3"/>
      <c r="OGA555" s="580"/>
      <c r="OGB555" s="3"/>
      <c r="OGC555" s="440"/>
      <c r="OGD555" s="3"/>
      <c r="OGE555" s="580"/>
      <c r="OGF555" s="3"/>
      <c r="OGG555" s="440"/>
      <c r="OGH555" s="3"/>
      <c r="OGI555" s="580"/>
      <c r="OGJ555" s="3"/>
      <c r="OGK555" s="440"/>
      <c r="OGL555" s="3"/>
      <c r="OGM555" s="580"/>
      <c r="OGN555" s="3"/>
      <c r="OGO555" s="440"/>
      <c r="OGP555" s="3"/>
      <c r="OGQ555" s="580"/>
      <c r="OGR555" s="3"/>
      <c r="OGS555" s="440"/>
      <c r="OGT555" s="3"/>
      <c r="OGU555" s="580"/>
      <c r="OGV555" s="3"/>
      <c r="OGW555" s="440"/>
      <c r="OGX555" s="3"/>
      <c r="OGY555" s="580"/>
      <c r="OGZ555" s="3"/>
      <c r="OHA555" s="440"/>
      <c r="OHB555" s="3"/>
      <c r="OHC555" s="580"/>
      <c r="OHD555" s="3"/>
      <c r="OHE555" s="440"/>
      <c r="OHF555" s="3"/>
      <c r="OHG555" s="580"/>
      <c r="OHH555" s="3"/>
      <c r="OHI555" s="440"/>
      <c r="OHJ555" s="3"/>
      <c r="OHK555" s="580"/>
      <c r="OHL555" s="3"/>
      <c r="OHM555" s="440"/>
      <c r="OHN555" s="3"/>
      <c r="OHO555" s="580"/>
      <c r="OHP555" s="3"/>
      <c r="OHQ555" s="440"/>
      <c r="OHR555" s="3"/>
      <c r="OHS555" s="580"/>
      <c r="OHT555" s="3"/>
      <c r="OHU555" s="440"/>
      <c r="OHV555" s="3"/>
      <c r="OHW555" s="580"/>
      <c r="OHX555" s="3"/>
      <c r="OHY555" s="440"/>
      <c r="OHZ555" s="3"/>
      <c r="OIA555" s="580"/>
      <c r="OIB555" s="3"/>
      <c r="OIC555" s="440"/>
      <c r="OID555" s="3"/>
      <c r="OIE555" s="580"/>
      <c r="OIF555" s="3"/>
      <c r="OIG555" s="440"/>
      <c r="OIH555" s="3"/>
      <c r="OII555" s="580"/>
      <c r="OIJ555" s="3"/>
      <c r="OIK555" s="440"/>
      <c r="OIL555" s="3"/>
      <c r="OIM555" s="580"/>
      <c r="OIN555" s="3"/>
      <c r="OIO555" s="440"/>
      <c r="OIP555" s="3"/>
      <c r="OIQ555" s="580"/>
      <c r="OIR555" s="3"/>
      <c r="OIS555" s="440"/>
      <c r="OIT555" s="3"/>
      <c r="OIU555" s="580"/>
      <c r="OIV555" s="3"/>
      <c r="OIW555" s="440"/>
      <c r="OIX555" s="3"/>
      <c r="OIY555" s="580"/>
      <c r="OIZ555" s="3"/>
      <c r="OJA555" s="440"/>
      <c r="OJB555" s="3"/>
      <c r="OJC555" s="580"/>
      <c r="OJD555" s="3"/>
      <c r="OJE555" s="440"/>
      <c r="OJF555" s="3"/>
      <c r="OJG555" s="580"/>
      <c r="OJH555" s="3"/>
      <c r="OJI555" s="440"/>
      <c r="OJJ555" s="3"/>
      <c r="OJK555" s="580"/>
      <c r="OJL555" s="3"/>
      <c r="OJM555" s="440"/>
      <c r="OJN555" s="3"/>
      <c r="OJO555" s="580"/>
      <c r="OJP555" s="3"/>
      <c r="OJQ555" s="440"/>
      <c r="OJR555" s="3"/>
      <c r="OJS555" s="580"/>
      <c r="OJT555" s="3"/>
      <c r="OJU555" s="440"/>
      <c r="OJV555" s="3"/>
      <c r="OJW555" s="580"/>
      <c r="OJX555" s="3"/>
      <c r="OJY555" s="440"/>
      <c r="OJZ555" s="3"/>
      <c r="OKA555" s="580"/>
      <c r="OKB555" s="3"/>
      <c r="OKC555" s="440"/>
      <c r="OKD555" s="3"/>
      <c r="OKE555" s="580"/>
      <c r="OKF555" s="3"/>
      <c r="OKG555" s="440"/>
      <c r="OKH555" s="3"/>
      <c r="OKI555" s="580"/>
      <c r="OKJ555" s="3"/>
      <c r="OKK555" s="440"/>
      <c r="OKL555" s="3"/>
      <c r="OKM555" s="580"/>
      <c r="OKN555" s="3"/>
      <c r="OKO555" s="440"/>
      <c r="OKP555" s="3"/>
      <c r="OKQ555" s="580"/>
      <c r="OKR555" s="3"/>
      <c r="OKS555" s="440"/>
      <c r="OKT555" s="3"/>
      <c r="OKU555" s="580"/>
      <c r="OKV555" s="3"/>
      <c r="OKW555" s="440"/>
      <c r="OKX555" s="3"/>
      <c r="OKY555" s="580"/>
      <c r="OKZ555" s="3"/>
      <c r="OLA555" s="440"/>
      <c r="OLB555" s="3"/>
      <c r="OLC555" s="580"/>
      <c r="OLD555" s="3"/>
      <c r="OLE555" s="440"/>
      <c r="OLF555" s="3"/>
      <c r="OLG555" s="580"/>
      <c r="OLH555" s="3"/>
      <c r="OLI555" s="440"/>
      <c r="OLJ555" s="3"/>
      <c r="OLK555" s="580"/>
      <c r="OLL555" s="3"/>
      <c r="OLM555" s="440"/>
      <c r="OLN555" s="3"/>
      <c r="OLO555" s="580"/>
      <c r="OLP555" s="3"/>
      <c r="OLQ555" s="440"/>
      <c r="OLR555" s="3"/>
      <c r="OLS555" s="580"/>
      <c r="OLT555" s="3"/>
      <c r="OLU555" s="440"/>
      <c r="OLV555" s="3"/>
      <c r="OLW555" s="580"/>
      <c r="OLX555" s="3"/>
      <c r="OLY555" s="440"/>
      <c r="OLZ555" s="3"/>
      <c r="OMA555" s="580"/>
      <c r="OMB555" s="3"/>
      <c r="OMC555" s="440"/>
      <c r="OMD555" s="3"/>
      <c r="OME555" s="580"/>
      <c r="OMF555" s="3"/>
      <c r="OMG555" s="440"/>
      <c r="OMH555" s="3"/>
      <c r="OMI555" s="580"/>
      <c r="OMJ555" s="3"/>
      <c r="OMK555" s="440"/>
      <c r="OML555" s="3"/>
      <c r="OMM555" s="580"/>
      <c r="OMN555" s="3"/>
      <c r="OMO555" s="440"/>
      <c r="OMP555" s="3"/>
      <c r="OMQ555" s="580"/>
      <c r="OMR555" s="3"/>
      <c r="OMS555" s="440"/>
      <c r="OMT555" s="3"/>
      <c r="OMU555" s="580"/>
      <c r="OMV555" s="3"/>
      <c r="OMW555" s="440"/>
      <c r="OMX555" s="3"/>
      <c r="OMY555" s="580"/>
      <c r="OMZ555" s="3"/>
      <c r="ONA555" s="440"/>
      <c r="ONB555" s="3"/>
      <c r="ONC555" s="580"/>
      <c r="OND555" s="3"/>
      <c r="ONE555" s="440"/>
      <c r="ONF555" s="3"/>
      <c r="ONG555" s="580"/>
      <c r="ONH555" s="3"/>
      <c r="ONI555" s="440"/>
      <c r="ONJ555" s="3"/>
      <c r="ONK555" s="580"/>
      <c r="ONL555" s="3"/>
      <c r="ONM555" s="440"/>
      <c r="ONN555" s="3"/>
      <c r="ONO555" s="580"/>
      <c r="ONP555" s="3"/>
      <c r="ONQ555" s="440"/>
      <c r="ONR555" s="3"/>
      <c r="ONS555" s="580"/>
      <c r="ONT555" s="3"/>
      <c r="ONU555" s="440"/>
      <c r="ONV555" s="3"/>
      <c r="ONW555" s="580"/>
      <c r="ONX555" s="3"/>
      <c r="ONY555" s="440"/>
      <c r="ONZ555" s="3"/>
      <c r="OOA555" s="580"/>
      <c r="OOB555" s="3"/>
      <c r="OOC555" s="440"/>
      <c r="OOD555" s="3"/>
      <c r="OOE555" s="580"/>
      <c r="OOF555" s="3"/>
      <c r="OOG555" s="440"/>
      <c r="OOH555" s="3"/>
      <c r="OOI555" s="580"/>
      <c r="OOJ555" s="3"/>
      <c r="OOK555" s="440"/>
      <c r="OOL555" s="3"/>
      <c r="OOM555" s="580"/>
      <c r="OON555" s="3"/>
      <c r="OOO555" s="440"/>
      <c r="OOP555" s="3"/>
      <c r="OOQ555" s="580"/>
      <c r="OOR555" s="3"/>
      <c r="OOS555" s="440"/>
      <c r="OOT555" s="3"/>
      <c r="OOU555" s="580"/>
      <c r="OOV555" s="3"/>
      <c r="OOW555" s="440"/>
      <c r="OOX555" s="3"/>
      <c r="OOY555" s="580"/>
      <c r="OOZ555" s="3"/>
      <c r="OPA555" s="440"/>
      <c r="OPB555" s="3"/>
      <c r="OPC555" s="580"/>
      <c r="OPD555" s="3"/>
      <c r="OPE555" s="440"/>
      <c r="OPF555" s="3"/>
      <c r="OPG555" s="580"/>
      <c r="OPH555" s="3"/>
      <c r="OPI555" s="440"/>
      <c r="OPJ555" s="3"/>
      <c r="OPK555" s="580"/>
      <c r="OPL555" s="3"/>
      <c r="OPM555" s="440"/>
      <c r="OPN555" s="3"/>
      <c r="OPO555" s="580"/>
      <c r="OPP555" s="3"/>
      <c r="OPQ555" s="440"/>
      <c r="OPR555" s="3"/>
      <c r="OPS555" s="580"/>
      <c r="OPT555" s="3"/>
      <c r="OPU555" s="440"/>
      <c r="OPV555" s="3"/>
      <c r="OPW555" s="580"/>
      <c r="OPX555" s="3"/>
      <c r="OPY555" s="440"/>
      <c r="OPZ555" s="3"/>
      <c r="OQA555" s="580"/>
      <c r="OQB555" s="3"/>
      <c r="OQC555" s="440"/>
      <c r="OQD555" s="3"/>
      <c r="OQE555" s="580"/>
      <c r="OQF555" s="3"/>
      <c r="OQG555" s="440"/>
      <c r="OQH555" s="3"/>
      <c r="OQI555" s="580"/>
      <c r="OQJ555" s="3"/>
      <c r="OQK555" s="440"/>
      <c r="OQL555" s="3"/>
      <c r="OQM555" s="580"/>
      <c r="OQN555" s="3"/>
      <c r="OQO555" s="440"/>
      <c r="OQP555" s="3"/>
      <c r="OQQ555" s="580"/>
      <c r="OQR555" s="3"/>
      <c r="OQS555" s="440"/>
      <c r="OQT555" s="3"/>
      <c r="OQU555" s="580"/>
      <c r="OQV555" s="3"/>
      <c r="OQW555" s="440"/>
      <c r="OQX555" s="3"/>
      <c r="OQY555" s="580"/>
      <c r="OQZ555" s="3"/>
      <c r="ORA555" s="440"/>
      <c r="ORB555" s="3"/>
      <c r="ORC555" s="580"/>
      <c r="ORD555" s="3"/>
      <c r="ORE555" s="440"/>
      <c r="ORF555" s="3"/>
      <c r="ORG555" s="580"/>
      <c r="ORH555" s="3"/>
      <c r="ORI555" s="440"/>
      <c r="ORJ555" s="3"/>
      <c r="ORK555" s="580"/>
      <c r="ORL555" s="3"/>
      <c r="ORM555" s="440"/>
      <c r="ORN555" s="3"/>
      <c r="ORO555" s="580"/>
      <c r="ORP555" s="3"/>
      <c r="ORQ555" s="440"/>
      <c r="ORR555" s="3"/>
      <c r="ORS555" s="580"/>
      <c r="ORT555" s="3"/>
      <c r="ORU555" s="440"/>
      <c r="ORV555" s="3"/>
      <c r="ORW555" s="580"/>
      <c r="ORX555" s="3"/>
      <c r="ORY555" s="440"/>
      <c r="ORZ555" s="3"/>
      <c r="OSA555" s="580"/>
      <c r="OSB555" s="3"/>
      <c r="OSC555" s="440"/>
      <c r="OSD555" s="3"/>
      <c r="OSE555" s="580"/>
      <c r="OSF555" s="3"/>
      <c r="OSG555" s="440"/>
      <c r="OSH555" s="3"/>
      <c r="OSI555" s="580"/>
      <c r="OSJ555" s="3"/>
      <c r="OSK555" s="440"/>
      <c r="OSL555" s="3"/>
      <c r="OSM555" s="580"/>
      <c r="OSN555" s="3"/>
      <c r="OSO555" s="440"/>
      <c r="OSP555" s="3"/>
      <c r="OSQ555" s="580"/>
      <c r="OSR555" s="3"/>
      <c r="OSS555" s="440"/>
      <c r="OST555" s="3"/>
      <c r="OSU555" s="580"/>
      <c r="OSV555" s="3"/>
      <c r="OSW555" s="440"/>
      <c r="OSX555" s="3"/>
      <c r="OSY555" s="580"/>
      <c r="OSZ555" s="3"/>
      <c r="OTA555" s="440"/>
      <c r="OTB555" s="3"/>
      <c r="OTC555" s="580"/>
      <c r="OTD555" s="3"/>
      <c r="OTE555" s="440"/>
      <c r="OTF555" s="3"/>
      <c r="OTG555" s="580"/>
      <c r="OTH555" s="3"/>
      <c r="OTI555" s="440"/>
      <c r="OTJ555" s="3"/>
      <c r="OTK555" s="580"/>
      <c r="OTL555" s="3"/>
      <c r="OTM555" s="440"/>
      <c r="OTN555" s="3"/>
      <c r="OTO555" s="580"/>
      <c r="OTP555" s="3"/>
      <c r="OTQ555" s="440"/>
      <c r="OTR555" s="3"/>
      <c r="OTS555" s="580"/>
      <c r="OTT555" s="3"/>
      <c r="OTU555" s="440"/>
      <c r="OTV555" s="3"/>
      <c r="OTW555" s="580"/>
      <c r="OTX555" s="3"/>
      <c r="OTY555" s="440"/>
      <c r="OTZ555" s="3"/>
      <c r="OUA555" s="580"/>
      <c r="OUB555" s="3"/>
      <c r="OUC555" s="440"/>
      <c r="OUD555" s="3"/>
      <c r="OUE555" s="580"/>
      <c r="OUF555" s="3"/>
      <c r="OUG555" s="440"/>
      <c r="OUH555" s="3"/>
      <c r="OUI555" s="580"/>
      <c r="OUJ555" s="3"/>
      <c r="OUK555" s="440"/>
      <c r="OUL555" s="3"/>
      <c r="OUM555" s="580"/>
      <c r="OUN555" s="3"/>
      <c r="OUO555" s="440"/>
      <c r="OUP555" s="3"/>
      <c r="OUQ555" s="580"/>
      <c r="OUR555" s="3"/>
      <c r="OUS555" s="440"/>
      <c r="OUT555" s="3"/>
      <c r="OUU555" s="580"/>
      <c r="OUV555" s="3"/>
      <c r="OUW555" s="440"/>
      <c r="OUX555" s="3"/>
      <c r="OUY555" s="580"/>
      <c r="OUZ555" s="3"/>
      <c r="OVA555" s="440"/>
      <c r="OVB555" s="3"/>
      <c r="OVC555" s="580"/>
      <c r="OVD555" s="3"/>
      <c r="OVE555" s="440"/>
      <c r="OVF555" s="3"/>
      <c r="OVG555" s="580"/>
      <c r="OVH555" s="3"/>
      <c r="OVI555" s="440"/>
      <c r="OVJ555" s="3"/>
      <c r="OVK555" s="580"/>
      <c r="OVL555" s="3"/>
      <c r="OVM555" s="440"/>
      <c r="OVN555" s="3"/>
      <c r="OVO555" s="580"/>
      <c r="OVP555" s="3"/>
      <c r="OVQ555" s="440"/>
      <c r="OVR555" s="3"/>
      <c r="OVS555" s="580"/>
      <c r="OVT555" s="3"/>
      <c r="OVU555" s="440"/>
      <c r="OVV555" s="3"/>
      <c r="OVW555" s="580"/>
      <c r="OVX555" s="3"/>
      <c r="OVY555" s="440"/>
      <c r="OVZ555" s="3"/>
      <c r="OWA555" s="580"/>
      <c r="OWB555" s="3"/>
      <c r="OWC555" s="440"/>
      <c r="OWD555" s="3"/>
      <c r="OWE555" s="580"/>
      <c r="OWF555" s="3"/>
      <c r="OWG555" s="440"/>
      <c r="OWH555" s="3"/>
      <c r="OWI555" s="580"/>
      <c r="OWJ555" s="3"/>
      <c r="OWK555" s="440"/>
      <c r="OWL555" s="3"/>
      <c r="OWM555" s="580"/>
      <c r="OWN555" s="3"/>
      <c r="OWO555" s="440"/>
      <c r="OWP555" s="3"/>
      <c r="OWQ555" s="580"/>
      <c r="OWR555" s="3"/>
      <c r="OWS555" s="440"/>
      <c r="OWT555" s="3"/>
      <c r="OWU555" s="580"/>
      <c r="OWV555" s="3"/>
      <c r="OWW555" s="440"/>
      <c r="OWX555" s="3"/>
      <c r="OWY555" s="580"/>
      <c r="OWZ555" s="3"/>
      <c r="OXA555" s="440"/>
      <c r="OXB555" s="3"/>
      <c r="OXC555" s="580"/>
      <c r="OXD555" s="3"/>
      <c r="OXE555" s="440"/>
      <c r="OXF555" s="3"/>
      <c r="OXG555" s="580"/>
      <c r="OXH555" s="3"/>
      <c r="OXI555" s="440"/>
      <c r="OXJ555" s="3"/>
      <c r="OXK555" s="580"/>
      <c r="OXL555" s="3"/>
      <c r="OXM555" s="440"/>
      <c r="OXN555" s="3"/>
      <c r="OXO555" s="580"/>
      <c r="OXP555" s="3"/>
      <c r="OXQ555" s="440"/>
      <c r="OXR555" s="3"/>
      <c r="OXS555" s="580"/>
      <c r="OXT555" s="3"/>
      <c r="OXU555" s="440"/>
      <c r="OXV555" s="3"/>
      <c r="OXW555" s="580"/>
      <c r="OXX555" s="3"/>
      <c r="OXY555" s="440"/>
      <c r="OXZ555" s="3"/>
      <c r="OYA555" s="580"/>
      <c r="OYB555" s="3"/>
      <c r="OYC555" s="440"/>
      <c r="OYD555" s="3"/>
      <c r="OYE555" s="580"/>
      <c r="OYF555" s="3"/>
      <c r="OYG555" s="440"/>
      <c r="OYH555" s="3"/>
      <c r="OYI555" s="580"/>
      <c r="OYJ555" s="3"/>
      <c r="OYK555" s="440"/>
      <c r="OYL555" s="3"/>
      <c r="OYM555" s="580"/>
      <c r="OYN555" s="3"/>
      <c r="OYO555" s="440"/>
      <c r="OYP555" s="3"/>
      <c r="OYQ555" s="580"/>
      <c r="OYR555" s="3"/>
      <c r="OYS555" s="440"/>
      <c r="OYT555" s="3"/>
      <c r="OYU555" s="580"/>
      <c r="OYV555" s="3"/>
      <c r="OYW555" s="440"/>
      <c r="OYX555" s="3"/>
      <c r="OYY555" s="580"/>
      <c r="OYZ555" s="3"/>
      <c r="OZA555" s="440"/>
      <c r="OZB555" s="3"/>
      <c r="OZC555" s="580"/>
      <c r="OZD555" s="3"/>
      <c r="OZE555" s="440"/>
      <c r="OZF555" s="3"/>
      <c r="OZG555" s="580"/>
      <c r="OZH555" s="3"/>
      <c r="OZI555" s="440"/>
      <c r="OZJ555" s="3"/>
      <c r="OZK555" s="580"/>
      <c r="OZL555" s="3"/>
      <c r="OZM555" s="440"/>
      <c r="OZN555" s="3"/>
      <c r="OZO555" s="580"/>
      <c r="OZP555" s="3"/>
      <c r="OZQ555" s="440"/>
      <c r="OZR555" s="3"/>
      <c r="OZS555" s="580"/>
      <c r="OZT555" s="3"/>
      <c r="OZU555" s="440"/>
      <c r="OZV555" s="3"/>
      <c r="OZW555" s="580"/>
      <c r="OZX555" s="3"/>
      <c r="OZY555" s="440"/>
      <c r="OZZ555" s="3"/>
      <c r="PAA555" s="580"/>
      <c r="PAB555" s="3"/>
      <c r="PAC555" s="440"/>
      <c r="PAD555" s="3"/>
      <c r="PAE555" s="580"/>
      <c r="PAF555" s="3"/>
      <c r="PAG555" s="440"/>
      <c r="PAH555" s="3"/>
      <c r="PAI555" s="580"/>
      <c r="PAJ555" s="3"/>
      <c r="PAK555" s="440"/>
      <c r="PAL555" s="3"/>
      <c r="PAM555" s="580"/>
      <c r="PAN555" s="3"/>
      <c r="PAO555" s="440"/>
      <c r="PAP555" s="3"/>
      <c r="PAQ555" s="580"/>
      <c r="PAR555" s="3"/>
      <c r="PAS555" s="440"/>
      <c r="PAT555" s="3"/>
      <c r="PAU555" s="580"/>
      <c r="PAV555" s="3"/>
      <c r="PAW555" s="440"/>
      <c r="PAX555" s="3"/>
      <c r="PAY555" s="580"/>
      <c r="PAZ555" s="3"/>
      <c r="PBA555" s="440"/>
      <c r="PBB555" s="3"/>
      <c r="PBC555" s="580"/>
      <c r="PBD555" s="3"/>
      <c r="PBE555" s="440"/>
      <c r="PBF555" s="3"/>
      <c r="PBG555" s="580"/>
      <c r="PBH555" s="3"/>
      <c r="PBI555" s="440"/>
      <c r="PBJ555" s="3"/>
      <c r="PBK555" s="580"/>
      <c r="PBL555" s="3"/>
      <c r="PBM555" s="440"/>
      <c r="PBN555" s="3"/>
      <c r="PBO555" s="580"/>
      <c r="PBP555" s="3"/>
      <c r="PBQ555" s="440"/>
      <c r="PBR555" s="3"/>
      <c r="PBS555" s="580"/>
      <c r="PBT555" s="3"/>
      <c r="PBU555" s="440"/>
      <c r="PBV555" s="3"/>
      <c r="PBW555" s="580"/>
      <c r="PBX555" s="3"/>
      <c r="PBY555" s="440"/>
      <c r="PBZ555" s="3"/>
      <c r="PCA555" s="580"/>
      <c r="PCB555" s="3"/>
      <c r="PCC555" s="440"/>
      <c r="PCD555" s="3"/>
      <c r="PCE555" s="580"/>
      <c r="PCF555" s="3"/>
      <c r="PCG555" s="440"/>
      <c r="PCH555" s="3"/>
      <c r="PCI555" s="580"/>
      <c r="PCJ555" s="3"/>
      <c r="PCK555" s="440"/>
      <c r="PCL555" s="3"/>
      <c r="PCM555" s="580"/>
      <c r="PCN555" s="3"/>
      <c r="PCO555" s="440"/>
      <c r="PCP555" s="3"/>
      <c r="PCQ555" s="580"/>
      <c r="PCR555" s="3"/>
      <c r="PCS555" s="440"/>
      <c r="PCT555" s="3"/>
      <c r="PCU555" s="580"/>
      <c r="PCV555" s="3"/>
      <c r="PCW555" s="440"/>
      <c r="PCX555" s="3"/>
      <c r="PCY555" s="580"/>
      <c r="PCZ555" s="3"/>
      <c r="PDA555" s="440"/>
      <c r="PDB555" s="3"/>
      <c r="PDC555" s="580"/>
      <c r="PDD555" s="3"/>
      <c r="PDE555" s="440"/>
      <c r="PDF555" s="3"/>
      <c r="PDG555" s="580"/>
      <c r="PDH555" s="3"/>
      <c r="PDI555" s="440"/>
      <c r="PDJ555" s="3"/>
      <c r="PDK555" s="580"/>
      <c r="PDL555" s="3"/>
      <c r="PDM555" s="440"/>
      <c r="PDN555" s="3"/>
      <c r="PDO555" s="580"/>
      <c r="PDP555" s="3"/>
      <c r="PDQ555" s="440"/>
      <c r="PDR555" s="3"/>
      <c r="PDS555" s="580"/>
      <c r="PDT555" s="3"/>
      <c r="PDU555" s="440"/>
      <c r="PDV555" s="3"/>
      <c r="PDW555" s="580"/>
      <c r="PDX555" s="3"/>
      <c r="PDY555" s="440"/>
      <c r="PDZ555" s="3"/>
      <c r="PEA555" s="580"/>
      <c r="PEB555" s="3"/>
      <c r="PEC555" s="440"/>
      <c r="PED555" s="3"/>
      <c r="PEE555" s="580"/>
      <c r="PEF555" s="3"/>
      <c r="PEG555" s="440"/>
      <c r="PEH555" s="3"/>
      <c r="PEI555" s="580"/>
      <c r="PEJ555" s="3"/>
      <c r="PEK555" s="440"/>
      <c r="PEL555" s="3"/>
      <c r="PEM555" s="580"/>
      <c r="PEN555" s="3"/>
      <c r="PEO555" s="440"/>
      <c r="PEP555" s="3"/>
      <c r="PEQ555" s="580"/>
      <c r="PER555" s="3"/>
      <c r="PES555" s="440"/>
      <c r="PET555" s="3"/>
      <c r="PEU555" s="580"/>
      <c r="PEV555" s="3"/>
      <c r="PEW555" s="440"/>
      <c r="PEX555" s="3"/>
      <c r="PEY555" s="580"/>
      <c r="PEZ555" s="3"/>
      <c r="PFA555" s="440"/>
      <c r="PFB555" s="3"/>
      <c r="PFC555" s="580"/>
      <c r="PFD555" s="3"/>
      <c r="PFE555" s="440"/>
      <c r="PFF555" s="3"/>
      <c r="PFG555" s="580"/>
      <c r="PFH555" s="3"/>
      <c r="PFI555" s="440"/>
      <c r="PFJ555" s="3"/>
      <c r="PFK555" s="580"/>
      <c r="PFL555" s="3"/>
      <c r="PFM555" s="440"/>
      <c r="PFN555" s="3"/>
      <c r="PFO555" s="580"/>
      <c r="PFP555" s="3"/>
      <c r="PFQ555" s="440"/>
      <c r="PFR555" s="3"/>
      <c r="PFS555" s="580"/>
      <c r="PFT555" s="3"/>
      <c r="PFU555" s="440"/>
      <c r="PFV555" s="3"/>
      <c r="PFW555" s="580"/>
      <c r="PFX555" s="3"/>
      <c r="PFY555" s="440"/>
      <c r="PFZ555" s="3"/>
      <c r="PGA555" s="580"/>
      <c r="PGB555" s="3"/>
      <c r="PGC555" s="440"/>
      <c r="PGD555" s="3"/>
      <c r="PGE555" s="580"/>
      <c r="PGF555" s="3"/>
      <c r="PGG555" s="440"/>
      <c r="PGH555" s="3"/>
      <c r="PGI555" s="580"/>
      <c r="PGJ555" s="3"/>
      <c r="PGK555" s="440"/>
      <c r="PGL555" s="3"/>
      <c r="PGM555" s="580"/>
      <c r="PGN555" s="3"/>
      <c r="PGO555" s="440"/>
      <c r="PGP555" s="3"/>
      <c r="PGQ555" s="580"/>
      <c r="PGR555" s="3"/>
      <c r="PGS555" s="440"/>
      <c r="PGT555" s="3"/>
      <c r="PGU555" s="580"/>
      <c r="PGV555" s="3"/>
      <c r="PGW555" s="440"/>
      <c r="PGX555" s="3"/>
      <c r="PGY555" s="580"/>
      <c r="PGZ555" s="3"/>
      <c r="PHA555" s="440"/>
      <c r="PHB555" s="3"/>
      <c r="PHC555" s="580"/>
      <c r="PHD555" s="3"/>
      <c r="PHE555" s="440"/>
      <c r="PHF555" s="3"/>
      <c r="PHG555" s="580"/>
      <c r="PHH555" s="3"/>
      <c r="PHI555" s="440"/>
      <c r="PHJ555" s="3"/>
      <c r="PHK555" s="580"/>
      <c r="PHL555" s="3"/>
      <c r="PHM555" s="440"/>
      <c r="PHN555" s="3"/>
      <c r="PHO555" s="580"/>
      <c r="PHP555" s="3"/>
      <c r="PHQ555" s="440"/>
      <c r="PHR555" s="3"/>
      <c r="PHS555" s="580"/>
      <c r="PHT555" s="3"/>
      <c r="PHU555" s="440"/>
      <c r="PHV555" s="3"/>
      <c r="PHW555" s="580"/>
      <c r="PHX555" s="3"/>
      <c r="PHY555" s="440"/>
      <c r="PHZ555" s="3"/>
      <c r="PIA555" s="580"/>
      <c r="PIB555" s="3"/>
      <c r="PIC555" s="440"/>
      <c r="PID555" s="3"/>
      <c r="PIE555" s="580"/>
      <c r="PIF555" s="3"/>
      <c r="PIG555" s="440"/>
      <c r="PIH555" s="3"/>
      <c r="PII555" s="580"/>
      <c r="PIJ555" s="3"/>
      <c r="PIK555" s="440"/>
      <c r="PIL555" s="3"/>
      <c r="PIM555" s="580"/>
      <c r="PIN555" s="3"/>
      <c r="PIO555" s="440"/>
      <c r="PIP555" s="3"/>
      <c r="PIQ555" s="580"/>
      <c r="PIR555" s="3"/>
      <c r="PIS555" s="440"/>
      <c r="PIT555" s="3"/>
      <c r="PIU555" s="580"/>
      <c r="PIV555" s="3"/>
      <c r="PIW555" s="440"/>
      <c r="PIX555" s="3"/>
      <c r="PIY555" s="580"/>
      <c r="PIZ555" s="3"/>
      <c r="PJA555" s="440"/>
      <c r="PJB555" s="3"/>
      <c r="PJC555" s="580"/>
      <c r="PJD555" s="3"/>
      <c r="PJE555" s="440"/>
      <c r="PJF555" s="3"/>
      <c r="PJG555" s="580"/>
      <c r="PJH555" s="3"/>
      <c r="PJI555" s="440"/>
      <c r="PJJ555" s="3"/>
      <c r="PJK555" s="580"/>
      <c r="PJL555" s="3"/>
      <c r="PJM555" s="440"/>
      <c r="PJN555" s="3"/>
      <c r="PJO555" s="580"/>
      <c r="PJP555" s="3"/>
      <c r="PJQ555" s="440"/>
      <c r="PJR555" s="3"/>
      <c r="PJS555" s="580"/>
      <c r="PJT555" s="3"/>
      <c r="PJU555" s="440"/>
      <c r="PJV555" s="3"/>
      <c r="PJW555" s="580"/>
      <c r="PJX555" s="3"/>
      <c r="PJY555" s="440"/>
      <c r="PJZ555" s="3"/>
      <c r="PKA555" s="580"/>
      <c r="PKB555" s="3"/>
      <c r="PKC555" s="440"/>
      <c r="PKD555" s="3"/>
      <c r="PKE555" s="580"/>
      <c r="PKF555" s="3"/>
      <c r="PKG555" s="440"/>
      <c r="PKH555" s="3"/>
      <c r="PKI555" s="580"/>
      <c r="PKJ555" s="3"/>
      <c r="PKK555" s="440"/>
      <c r="PKL555" s="3"/>
      <c r="PKM555" s="580"/>
      <c r="PKN555" s="3"/>
      <c r="PKO555" s="440"/>
      <c r="PKP555" s="3"/>
      <c r="PKQ555" s="580"/>
      <c r="PKR555" s="3"/>
      <c r="PKS555" s="440"/>
      <c r="PKT555" s="3"/>
      <c r="PKU555" s="580"/>
      <c r="PKV555" s="3"/>
      <c r="PKW555" s="440"/>
      <c r="PKX555" s="3"/>
      <c r="PKY555" s="580"/>
      <c r="PKZ555" s="3"/>
      <c r="PLA555" s="440"/>
      <c r="PLB555" s="3"/>
      <c r="PLC555" s="580"/>
      <c r="PLD555" s="3"/>
      <c r="PLE555" s="440"/>
      <c r="PLF555" s="3"/>
      <c r="PLG555" s="580"/>
      <c r="PLH555" s="3"/>
      <c r="PLI555" s="440"/>
      <c r="PLJ555" s="3"/>
      <c r="PLK555" s="580"/>
      <c r="PLL555" s="3"/>
      <c r="PLM555" s="440"/>
      <c r="PLN555" s="3"/>
      <c r="PLO555" s="580"/>
      <c r="PLP555" s="3"/>
      <c r="PLQ555" s="440"/>
      <c r="PLR555" s="3"/>
      <c r="PLS555" s="580"/>
      <c r="PLT555" s="3"/>
      <c r="PLU555" s="440"/>
      <c r="PLV555" s="3"/>
      <c r="PLW555" s="580"/>
      <c r="PLX555" s="3"/>
      <c r="PLY555" s="440"/>
      <c r="PLZ555" s="3"/>
      <c r="PMA555" s="580"/>
      <c r="PMB555" s="3"/>
      <c r="PMC555" s="440"/>
      <c r="PMD555" s="3"/>
      <c r="PME555" s="580"/>
      <c r="PMF555" s="3"/>
      <c r="PMG555" s="440"/>
      <c r="PMH555" s="3"/>
      <c r="PMI555" s="580"/>
      <c r="PMJ555" s="3"/>
      <c r="PMK555" s="440"/>
      <c r="PML555" s="3"/>
      <c r="PMM555" s="580"/>
      <c r="PMN555" s="3"/>
      <c r="PMO555" s="440"/>
      <c r="PMP555" s="3"/>
      <c r="PMQ555" s="580"/>
      <c r="PMR555" s="3"/>
      <c r="PMS555" s="440"/>
      <c r="PMT555" s="3"/>
      <c r="PMU555" s="580"/>
      <c r="PMV555" s="3"/>
      <c r="PMW555" s="440"/>
      <c r="PMX555" s="3"/>
      <c r="PMY555" s="580"/>
      <c r="PMZ555" s="3"/>
      <c r="PNA555" s="440"/>
      <c r="PNB555" s="3"/>
      <c r="PNC555" s="580"/>
      <c r="PND555" s="3"/>
      <c r="PNE555" s="440"/>
      <c r="PNF555" s="3"/>
      <c r="PNG555" s="580"/>
      <c r="PNH555" s="3"/>
      <c r="PNI555" s="440"/>
      <c r="PNJ555" s="3"/>
      <c r="PNK555" s="580"/>
      <c r="PNL555" s="3"/>
      <c r="PNM555" s="440"/>
      <c r="PNN555" s="3"/>
      <c r="PNO555" s="580"/>
      <c r="PNP555" s="3"/>
      <c r="PNQ555" s="440"/>
      <c r="PNR555" s="3"/>
      <c r="PNS555" s="580"/>
      <c r="PNT555" s="3"/>
      <c r="PNU555" s="440"/>
      <c r="PNV555" s="3"/>
      <c r="PNW555" s="580"/>
      <c r="PNX555" s="3"/>
      <c r="PNY555" s="440"/>
      <c r="PNZ555" s="3"/>
      <c r="POA555" s="580"/>
      <c r="POB555" s="3"/>
      <c r="POC555" s="440"/>
      <c r="POD555" s="3"/>
      <c r="POE555" s="580"/>
      <c r="POF555" s="3"/>
      <c r="POG555" s="440"/>
      <c r="POH555" s="3"/>
      <c r="POI555" s="580"/>
      <c r="POJ555" s="3"/>
      <c r="POK555" s="440"/>
      <c r="POL555" s="3"/>
      <c r="POM555" s="580"/>
      <c r="PON555" s="3"/>
      <c r="POO555" s="440"/>
      <c r="POP555" s="3"/>
      <c r="POQ555" s="580"/>
      <c r="POR555" s="3"/>
      <c r="POS555" s="440"/>
      <c r="POT555" s="3"/>
      <c r="POU555" s="580"/>
      <c r="POV555" s="3"/>
      <c r="POW555" s="440"/>
      <c r="POX555" s="3"/>
      <c r="POY555" s="580"/>
      <c r="POZ555" s="3"/>
      <c r="PPA555" s="440"/>
      <c r="PPB555" s="3"/>
      <c r="PPC555" s="580"/>
      <c r="PPD555" s="3"/>
      <c r="PPE555" s="440"/>
      <c r="PPF555" s="3"/>
      <c r="PPG555" s="580"/>
      <c r="PPH555" s="3"/>
      <c r="PPI555" s="440"/>
      <c r="PPJ555" s="3"/>
      <c r="PPK555" s="580"/>
      <c r="PPL555" s="3"/>
      <c r="PPM555" s="440"/>
      <c r="PPN555" s="3"/>
      <c r="PPO555" s="580"/>
      <c r="PPP555" s="3"/>
      <c r="PPQ555" s="440"/>
      <c r="PPR555" s="3"/>
      <c r="PPS555" s="580"/>
      <c r="PPT555" s="3"/>
      <c r="PPU555" s="440"/>
      <c r="PPV555" s="3"/>
      <c r="PPW555" s="580"/>
      <c r="PPX555" s="3"/>
      <c r="PPY555" s="440"/>
      <c r="PPZ555" s="3"/>
      <c r="PQA555" s="580"/>
      <c r="PQB555" s="3"/>
      <c r="PQC555" s="440"/>
      <c r="PQD555" s="3"/>
      <c r="PQE555" s="580"/>
      <c r="PQF555" s="3"/>
      <c r="PQG555" s="440"/>
      <c r="PQH555" s="3"/>
      <c r="PQI555" s="580"/>
      <c r="PQJ555" s="3"/>
      <c r="PQK555" s="440"/>
      <c r="PQL555" s="3"/>
      <c r="PQM555" s="580"/>
      <c r="PQN555" s="3"/>
      <c r="PQO555" s="440"/>
      <c r="PQP555" s="3"/>
      <c r="PQQ555" s="580"/>
      <c r="PQR555" s="3"/>
      <c r="PQS555" s="440"/>
      <c r="PQT555" s="3"/>
      <c r="PQU555" s="580"/>
      <c r="PQV555" s="3"/>
      <c r="PQW555" s="440"/>
      <c r="PQX555" s="3"/>
      <c r="PQY555" s="580"/>
      <c r="PQZ555" s="3"/>
      <c r="PRA555" s="440"/>
      <c r="PRB555" s="3"/>
      <c r="PRC555" s="580"/>
      <c r="PRD555" s="3"/>
      <c r="PRE555" s="440"/>
      <c r="PRF555" s="3"/>
      <c r="PRG555" s="580"/>
      <c r="PRH555" s="3"/>
      <c r="PRI555" s="440"/>
      <c r="PRJ555" s="3"/>
      <c r="PRK555" s="580"/>
      <c r="PRL555" s="3"/>
      <c r="PRM555" s="440"/>
      <c r="PRN555" s="3"/>
      <c r="PRO555" s="580"/>
      <c r="PRP555" s="3"/>
      <c r="PRQ555" s="440"/>
      <c r="PRR555" s="3"/>
      <c r="PRS555" s="580"/>
      <c r="PRT555" s="3"/>
      <c r="PRU555" s="440"/>
      <c r="PRV555" s="3"/>
      <c r="PRW555" s="580"/>
      <c r="PRX555" s="3"/>
      <c r="PRY555" s="440"/>
      <c r="PRZ555" s="3"/>
      <c r="PSA555" s="580"/>
      <c r="PSB555" s="3"/>
      <c r="PSC555" s="440"/>
      <c r="PSD555" s="3"/>
      <c r="PSE555" s="580"/>
      <c r="PSF555" s="3"/>
      <c r="PSG555" s="440"/>
      <c r="PSH555" s="3"/>
      <c r="PSI555" s="580"/>
      <c r="PSJ555" s="3"/>
      <c r="PSK555" s="440"/>
      <c r="PSL555" s="3"/>
      <c r="PSM555" s="580"/>
      <c r="PSN555" s="3"/>
      <c r="PSO555" s="440"/>
      <c r="PSP555" s="3"/>
      <c r="PSQ555" s="580"/>
      <c r="PSR555" s="3"/>
      <c r="PSS555" s="440"/>
      <c r="PST555" s="3"/>
      <c r="PSU555" s="580"/>
      <c r="PSV555" s="3"/>
      <c r="PSW555" s="440"/>
      <c r="PSX555" s="3"/>
      <c r="PSY555" s="580"/>
      <c r="PSZ555" s="3"/>
      <c r="PTA555" s="440"/>
      <c r="PTB555" s="3"/>
      <c r="PTC555" s="580"/>
      <c r="PTD555" s="3"/>
      <c r="PTE555" s="440"/>
      <c r="PTF555" s="3"/>
      <c r="PTG555" s="580"/>
      <c r="PTH555" s="3"/>
      <c r="PTI555" s="440"/>
      <c r="PTJ555" s="3"/>
      <c r="PTK555" s="580"/>
      <c r="PTL555" s="3"/>
      <c r="PTM555" s="440"/>
      <c r="PTN555" s="3"/>
      <c r="PTO555" s="580"/>
      <c r="PTP555" s="3"/>
      <c r="PTQ555" s="440"/>
      <c r="PTR555" s="3"/>
      <c r="PTS555" s="580"/>
      <c r="PTT555" s="3"/>
      <c r="PTU555" s="440"/>
      <c r="PTV555" s="3"/>
      <c r="PTW555" s="580"/>
      <c r="PTX555" s="3"/>
      <c r="PTY555" s="440"/>
      <c r="PTZ555" s="3"/>
      <c r="PUA555" s="580"/>
      <c r="PUB555" s="3"/>
      <c r="PUC555" s="440"/>
      <c r="PUD555" s="3"/>
      <c r="PUE555" s="580"/>
      <c r="PUF555" s="3"/>
      <c r="PUG555" s="440"/>
      <c r="PUH555" s="3"/>
      <c r="PUI555" s="580"/>
      <c r="PUJ555" s="3"/>
      <c r="PUK555" s="440"/>
      <c r="PUL555" s="3"/>
      <c r="PUM555" s="580"/>
      <c r="PUN555" s="3"/>
      <c r="PUO555" s="440"/>
      <c r="PUP555" s="3"/>
      <c r="PUQ555" s="580"/>
      <c r="PUR555" s="3"/>
      <c r="PUS555" s="440"/>
      <c r="PUT555" s="3"/>
      <c r="PUU555" s="580"/>
      <c r="PUV555" s="3"/>
      <c r="PUW555" s="440"/>
      <c r="PUX555" s="3"/>
      <c r="PUY555" s="580"/>
      <c r="PUZ555" s="3"/>
      <c r="PVA555" s="440"/>
      <c r="PVB555" s="3"/>
      <c r="PVC555" s="580"/>
      <c r="PVD555" s="3"/>
      <c r="PVE555" s="440"/>
      <c r="PVF555" s="3"/>
      <c r="PVG555" s="580"/>
      <c r="PVH555" s="3"/>
      <c r="PVI555" s="440"/>
      <c r="PVJ555" s="3"/>
      <c r="PVK555" s="580"/>
      <c r="PVL555" s="3"/>
      <c r="PVM555" s="440"/>
      <c r="PVN555" s="3"/>
      <c r="PVO555" s="580"/>
      <c r="PVP555" s="3"/>
      <c r="PVQ555" s="440"/>
      <c r="PVR555" s="3"/>
      <c r="PVS555" s="580"/>
      <c r="PVT555" s="3"/>
      <c r="PVU555" s="440"/>
      <c r="PVV555" s="3"/>
      <c r="PVW555" s="580"/>
      <c r="PVX555" s="3"/>
      <c r="PVY555" s="440"/>
      <c r="PVZ555" s="3"/>
      <c r="PWA555" s="580"/>
      <c r="PWB555" s="3"/>
      <c r="PWC555" s="440"/>
      <c r="PWD555" s="3"/>
      <c r="PWE555" s="580"/>
      <c r="PWF555" s="3"/>
      <c r="PWG555" s="440"/>
      <c r="PWH555" s="3"/>
      <c r="PWI555" s="580"/>
      <c r="PWJ555" s="3"/>
      <c r="PWK555" s="440"/>
      <c r="PWL555" s="3"/>
      <c r="PWM555" s="580"/>
      <c r="PWN555" s="3"/>
      <c r="PWO555" s="440"/>
      <c r="PWP555" s="3"/>
      <c r="PWQ555" s="580"/>
      <c r="PWR555" s="3"/>
      <c r="PWS555" s="440"/>
      <c r="PWT555" s="3"/>
      <c r="PWU555" s="580"/>
      <c r="PWV555" s="3"/>
      <c r="PWW555" s="440"/>
      <c r="PWX555" s="3"/>
      <c r="PWY555" s="580"/>
      <c r="PWZ555" s="3"/>
      <c r="PXA555" s="440"/>
      <c r="PXB555" s="3"/>
      <c r="PXC555" s="580"/>
      <c r="PXD555" s="3"/>
      <c r="PXE555" s="440"/>
      <c r="PXF555" s="3"/>
      <c r="PXG555" s="580"/>
      <c r="PXH555" s="3"/>
      <c r="PXI555" s="440"/>
      <c r="PXJ555" s="3"/>
      <c r="PXK555" s="580"/>
      <c r="PXL555" s="3"/>
      <c r="PXM555" s="440"/>
      <c r="PXN555" s="3"/>
      <c r="PXO555" s="580"/>
      <c r="PXP555" s="3"/>
      <c r="PXQ555" s="440"/>
      <c r="PXR555" s="3"/>
      <c r="PXS555" s="580"/>
      <c r="PXT555" s="3"/>
      <c r="PXU555" s="440"/>
      <c r="PXV555" s="3"/>
      <c r="PXW555" s="580"/>
      <c r="PXX555" s="3"/>
      <c r="PXY555" s="440"/>
      <c r="PXZ555" s="3"/>
      <c r="PYA555" s="580"/>
      <c r="PYB555" s="3"/>
      <c r="PYC555" s="440"/>
      <c r="PYD555" s="3"/>
      <c r="PYE555" s="580"/>
      <c r="PYF555" s="3"/>
      <c r="PYG555" s="440"/>
      <c r="PYH555" s="3"/>
      <c r="PYI555" s="580"/>
      <c r="PYJ555" s="3"/>
      <c r="PYK555" s="440"/>
      <c r="PYL555" s="3"/>
      <c r="PYM555" s="580"/>
      <c r="PYN555" s="3"/>
      <c r="PYO555" s="440"/>
      <c r="PYP555" s="3"/>
      <c r="PYQ555" s="580"/>
      <c r="PYR555" s="3"/>
      <c r="PYS555" s="440"/>
      <c r="PYT555" s="3"/>
      <c r="PYU555" s="580"/>
      <c r="PYV555" s="3"/>
      <c r="PYW555" s="440"/>
      <c r="PYX555" s="3"/>
      <c r="PYY555" s="580"/>
      <c r="PYZ555" s="3"/>
      <c r="PZA555" s="440"/>
      <c r="PZB555" s="3"/>
      <c r="PZC555" s="580"/>
      <c r="PZD555" s="3"/>
      <c r="PZE555" s="440"/>
      <c r="PZF555" s="3"/>
      <c r="PZG555" s="580"/>
      <c r="PZH555" s="3"/>
      <c r="PZI555" s="440"/>
      <c r="PZJ555" s="3"/>
      <c r="PZK555" s="580"/>
      <c r="PZL555" s="3"/>
      <c r="PZM555" s="440"/>
      <c r="PZN555" s="3"/>
      <c r="PZO555" s="580"/>
      <c r="PZP555" s="3"/>
      <c r="PZQ555" s="440"/>
      <c r="PZR555" s="3"/>
      <c r="PZS555" s="580"/>
      <c r="PZT555" s="3"/>
      <c r="PZU555" s="440"/>
      <c r="PZV555" s="3"/>
      <c r="PZW555" s="580"/>
      <c r="PZX555" s="3"/>
      <c r="PZY555" s="440"/>
      <c r="PZZ555" s="3"/>
      <c r="QAA555" s="580"/>
      <c r="QAB555" s="3"/>
      <c r="QAC555" s="440"/>
      <c r="QAD555" s="3"/>
      <c r="QAE555" s="580"/>
      <c r="QAF555" s="3"/>
      <c r="QAG555" s="440"/>
      <c r="QAH555" s="3"/>
      <c r="QAI555" s="580"/>
      <c r="QAJ555" s="3"/>
      <c r="QAK555" s="440"/>
      <c r="QAL555" s="3"/>
      <c r="QAM555" s="580"/>
      <c r="QAN555" s="3"/>
      <c r="QAO555" s="440"/>
      <c r="QAP555" s="3"/>
      <c r="QAQ555" s="580"/>
      <c r="QAR555" s="3"/>
      <c r="QAS555" s="440"/>
      <c r="QAT555" s="3"/>
      <c r="QAU555" s="580"/>
      <c r="QAV555" s="3"/>
      <c r="QAW555" s="440"/>
      <c r="QAX555" s="3"/>
      <c r="QAY555" s="580"/>
      <c r="QAZ555" s="3"/>
      <c r="QBA555" s="440"/>
      <c r="QBB555" s="3"/>
      <c r="QBC555" s="580"/>
      <c r="QBD555" s="3"/>
      <c r="QBE555" s="440"/>
      <c r="QBF555" s="3"/>
      <c r="QBG555" s="580"/>
      <c r="QBH555" s="3"/>
      <c r="QBI555" s="440"/>
      <c r="QBJ555" s="3"/>
      <c r="QBK555" s="580"/>
      <c r="QBL555" s="3"/>
      <c r="QBM555" s="440"/>
      <c r="QBN555" s="3"/>
      <c r="QBO555" s="580"/>
      <c r="QBP555" s="3"/>
      <c r="QBQ555" s="440"/>
      <c r="QBR555" s="3"/>
      <c r="QBS555" s="580"/>
      <c r="QBT555" s="3"/>
      <c r="QBU555" s="440"/>
      <c r="QBV555" s="3"/>
      <c r="QBW555" s="580"/>
      <c r="QBX555" s="3"/>
      <c r="QBY555" s="440"/>
      <c r="QBZ555" s="3"/>
      <c r="QCA555" s="580"/>
      <c r="QCB555" s="3"/>
      <c r="QCC555" s="440"/>
      <c r="QCD555" s="3"/>
      <c r="QCE555" s="580"/>
      <c r="QCF555" s="3"/>
      <c r="QCG555" s="440"/>
      <c r="QCH555" s="3"/>
      <c r="QCI555" s="580"/>
      <c r="QCJ555" s="3"/>
      <c r="QCK555" s="440"/>
      <c r="QCL555" s="3"/>
      <c r="QCM555" s="580"/>
      <c r="QCN555" s="3"/>
      <c r="QCO555" s="440"/>
      <c r="QCP555" s="3"/>
      <c r="QCQ555" s="580"/>
      <c r="QCR555" s="3"/>
      <c r="QCS555" s="440"/>
      <c r="QCT555" s="3"/>
      <c r="QCU555" s="580"/>
      <c r="QCV555" s="3"/>
      <c r="QCW555" s="440"/>
      <c r="QCX555" s="3"/>
      <c r="QCY555" s="580"/>
      <c r="QCZ555" s="3"/>
      <c r="QDA555" s="440"/>
      <c r="QDB555" s="3"/>
      <c r="QDC555" s="580"/>
      <c r="QDD555" s="3"/>
      <c r="QDE555" s="440"/>
      <c r="QDF555" s="3"/>
      <c r="QDG555" s="580"/>
      <c r="QDH555" s="3"/>
      <c r="QDI555" s="440"/>
      <c r="QDJ555" s="3"/>
      <c r="QDK555" s="580"/>
      <c r="QDL555" s="3"/>
      <c r="QDM555" s="440"/>
      <c r="QDN555" s="3"/>
      <c r="QDO555" s="580"/>
      <c r="QDP555" s="3"/>
      <c r="QDQ555" s="440"/>
      <c r="QDR555" s="3"/>
      <c r="QDS555" s="580"/>
      <c r="QDT555" s="3"/>
      <c r="QDU555" s="440"/>
      <c r="QDV555" s="3"/>
      <c r="QDW555" s="580"/>
      <c r="QDX555" s="3"/>
      <c r="QDY555" s="440"/>
      <c r="QDZ555" s="3"/>
      <c r="QEA555" s="580"/>
      <c r="QEB555" s="3"/>
      <c r="QEC555" s="440"/>
      <c r="QED555" s="3"/>
      <c r="QEE555" s="580"/>
      <c r="QEF555" s="3"/>
      <c r="QEG555" s="440"/>
      <c r="QEH555" s="3"/>
      <c r="QEI555" s="580"/>
      <c r="QEJ555" s="3"/>
      <c r="QEK555" s="440"/>
      <c r="QEL555" s="3"/>
      <c r="QEM555" s="580"/>
      <c r="QEN555" s="3"/>
      <c r="QEO555" s="440"/>
      <c r="QEP555" s="3"/>
      <c r="QEQ555" s="580"/>
      <c r="QER555" s="3"/>
      <c r="QES555" s="440"/>
      <c r="QET555" s="3"/>
      <c r="QEU555" s="580"/>
      <c r="QEV555" s="3"/>
      <c r="QEW555" s="440"/>
      <c r="QEX555" s="3"/>
      <c r="QEY555" s="580"/>
      <c r="QEZ555" s="3"/>
      <c r="QFA555" s="440"/>
      <c r="QFB555" s="3"/>
      <c r="QFC555" s="580"/>
      <c r="QFD555" s="3"/>
      <c r="QFE555" s="440"/>
      <c r="QFF555" s="3"/>
      <c r="QFG555" s="580"/>
      <c r="QFH555" s="3"/>
      <c r="QFI555" s="440"/>
      <c r="QFJ555" s="3"/>
      <c r="QFK555" s="580"/>
      <c r="QFL555" s="3"/>
      <c r="QFM555" s="440"/>
      <c r="QFN555" s="3"/>
      <c r="QFO555" s="580"/>
      <c r="QFP555" s="3"/>
      <c r="QFQ555" s="440"/>
      <c r="QFR555" s="3"/>
      <c r="QFS555" s="580"/>
      <c r="QFT555" s="3"/>
      <c r="QFU555" s="440"/>
      <c r="QFV555" s="3"/>
      <c r="QFW555" s="580"/>
      <c r="QFX555" s="3"/>
      <c r="QFY555" s="440"/>
      <c r="QFZ555" s="3"/>
      <c r="QGA555" s="580"/>
      <c r="QGB555" s="3"/>
      <c r="QGC555" s="440"/>
      <c r="QGD555" s="3"/>
      <c r="QGE555" s="580"/>
      <c r="QGF555" s="3"/>
      <c r="QGG555" s="440"/>
      <c r="QGH555" s="3"/>
      <c r="QGI555" s="580"/>
      <c r="QGJ555" s="3"/>
      <c r="QGK555" s="440"/>
      <c r="QGL555" s="3"/>
      <c r="QGM555" s="580"/>
      <c r="QGN555" s="3"/>
      <c r="QGO555" s="440"/>
      <c r="QGP555" s="3"/>
      <c r="QGQ555" s="580"/>
      <c r="QGR555" s="3"/>
      <c r="QGS555" s="440"/>
      <c r="QGT555" s="3"/>
      <c r="QGU555" s="580"/>
      <c r="QGV555" s="3"/>
      <c r="QGW555" s="440"/>
      <c r="QGX555" s="3"/>
      <c r="QGY555" s="580"/>
      <c r="QGZ555" s="3"/>
      <c r="QHA555" s="440"/>
      <c r="QHB555" s="3"/>
      <c r="QHC555" s="580"/>
      <c r="QHD555" s="3"/>
      <c r="QHE555" s="440"/>
      <c r="QHF555" s="3"/>
      <c r="QHG555" s="580"/>
      <c r="QHH555" s="3"/>
      <c r="QHI555" s="440"/>
      <c r="QHJ555" s="3"/>
      <c r="QHK555" s="580"/>
      <c r="QHL555" s="3"/>
      <c r="QHM555" s="440"/>
      <c r="QHN555" s="3"/>
      <c r="QHO555" s="580"/>
      <c r="QHP555" s="3"/>
      <c r="QHQ555" s="440"/>
      <c r="QHR555" s="3"/>
      <c r="QHS555" s="580"/>
      <c r="QHT555" s="3"/>
      <c r="QHU555" s="440"/>
      <c r="QHV555" s="3"/>
      <c r="QHW555" s="580"/>
      <c r="QHX555" s="3"/>
      <c r="QHY555" s="440"/>
      <c r="QHZ555" s="3"/>
      <c r="QIA555" s="580"/>
      <c r="QIB555" s="3"/>
      <c r="QIC555" s="440"/>
      <c r="QID555" s="3"/>
      <c r="QIE555" s="580"/>
      <c r="QIF555" s="3"/>
      <c r="QIG555" s="440"/>
      <c r="QIH555" s="3"/>
      <c r="QII555" s="580"/>
      <c r="QIJ555" s="3"/>
      <c r="QIK555" s="440"/>
      <c r="QIL555" s="3"/>
      <c r="QIM555" s="580"/>
      <c r="QIN555" s="3"/>
      <c r="QIO555" s="440"/>
      <c r="QIP555" s="3"/>
      <c r="QIQ555" s="580"/>
      <c r="QIR555" s="3"/>
      <c r="QIS555" s="440"/>
      <c r="QIT555" s="3"/>
      <c r="QIU555" s="580"/>
      <c r="QIV555" s="3"/>
      <c r="QIW555" s="440"/>
      <c r="QIX555" s="3"/>
      <c r="QIY555" s="580"/>
      <c r="QIZ555" s="3"/>
      <c r="QJA555" s="440"/>
      <c r="QJB555" s="3"/>
      <c r="QJC555" s="580"/>
      <c r="QJD555" s="3"/>
      <c r="QJE555" s="440"/>
      <c r="QJF555" s="3"/>
      <c r="QJG555" s="580"/>
      <c r="QJH555" s="3"/>
      <c r="QJI555" s="440"/>
      <c r="QJJ555" s="3"/>
      <c r="QJK555" s="580"/>
      <c r="QJL555" s="3"/>
      <c r="QJM555" s="440"/>
      <c r="QJN555" s="3"/>
      <c r="QJO555" s="580"/>
      <c r="QJP555" s="3"/>
      <c r="QJQ555" s="440"/>
      <c r="QJR555" s="3"/>
      <c r="QJS555" s="580"/>
      <c r="QJT555" s="3"/>
      <c r="QJU555" s="440"/>
      <c r="QJV555" s="3"/>
      <c r="QJW555" s="580"/>
      <c r="QJX555" s="3"/>
      <c r="QJY555" s="440"/>
      <c r="QJZ555" s="3"/>
      <c r="QKA555" s="580"/>
      <c r="QKB555" s="3"/>
      <c r="QKC555" s="440"/>
      <c r="QKD555" s="3"/>
      <c r="QKE555" s="580"/>
      <c r="QKF555" s="3"/>
      <c r="QKG555" s="440"/>
      <c r="QKH555" s="3"/>
      <c r="QKI555" s="580"/>
      <c r="QKJ555" s="3"/>
      <c r="QKK555" s="440"/>
      <c r="QKL555" s="3"/>
      <c r="QKM555" s="580"/>
      <c r="QKN555" s="3"/>
      <c r="QKO555" s="440"/>
      <c r="QKP555" s="3"/>
      <c r="QKQ555" s="580"/>
      <c r="QKR555" s="3"/>
      <c r="QKS555" s="440"/>
      <c r="QKT555" s="3"/>
      <c r="QKU555" s="580"/>
      <c r="QKV555" s="3"/>
      <c r="QKW555" s="440"/>
      <c r="QKX555" s="3"/>
      <c r="QKY555" s="580"/>
      <c r="QKZ555" s="3"/>
      <c r="QLA555" s="440"/>
      <c r="QLB555" s="3"/>
      <c r="QLC555" s="580"/>
      <c r="QLD555" s="3"/>
      <c r="QLE555" s="440"/>
      <c r="QLF555" s="3"/>
      <c r="QLG555" s="580"/>
      <c r="QLH555" s="3"/>
      <c r="QLI555" s="440"/>
      <c r="QLJ555" s="3"/>
      <c r="QLK555" s="580"/>
      <c r="QLL555" s="3"/>
      <c r="QLM555" s="440"/>
      <c r="QLN555" s="3"/>
      <c r="QLO555" s="580"/>
      <c r="QLP555" s="3"/>
      <c r="QLQ555" s="440"/>
      <c r="QLR555" s="3"/>
      <c r="QLS555" s="580"/>
      <c r="QLT555" s="3"/>
      <c r="QLU555" s="440"/>
      <c r="QLV555" s="3"/>
      <c r="QLW555" s="580"/>
      <c r="QLX555" s="3"/>
      <c r="QLY555" s="440"/>
      <c r="QLZ555" s="3"/>
      <c r="QMA555" s="580"/>
      <c r="QMB555" s="3"/>
      <c r="QMC555" s="440"/>
      <c r="QMD555" s="3"/>
      <c r="QME555" s="580"/>
      <c r="QMF555" s="3"/>
      <c r="QMG555" s="440"/>
      <c r="QMH555" s="3"/>
      <c r="QMI555" s="580"/>
      <c r="QMJ555" s="3"/>
      <c r="QMK555" s="440"/>
      <c r="QML555" s="3"/>
      <c r="QMM555" s="580"/>
      <c r="QMN555" s="3"/>
      <c r="QMO555" s="440"/>
      <c r="QMP555" s="3"/>
      <c r="QMQ555" s="580"/>
      <c r="QMR555" s="3"/>
      <c r="QMS555" s="440"/>
      <c r="QMT555" s="3"/>
      <c r="QMU555" s="580"/>
      <c r="QMV555" s="3"/>
      <c r="QMW555" s="440"/>
      <c r="QMX555" s="3"/>
      <c r="QMY555" s="580"/>
      <c r="QMZ555" s="3"/>
      <c r="QNA555" s="440"/>
      <c r="QNB555" s="3"/>
      <c r="QNC555" s="580"/>
      <c r="QND555" s="3"/>
      <c r="QNE555" s="440"/>
      <c r="QNF555" s="3"/>
      <c r="QNG555" s="580"/>
      <c r="QNH555" s="3"/>
      <c r="QNI555" s="440"/>
      <c r="QNJ555" s="3"/>
      <c r="QNK555" s="580"/>
      <c r="QNL555" s="3"/>
      <c r="QNM555" s="440"/>
      <c r="QNN555" s="3"/>
      <c r="QNO555" s="580"/>
      <c r="QNP555" s="3"/>
      <c r="QNQ555" s="440"/>
      <c r="QNR555" s="3"/>
      <c r="QNS555" s="580"/>
      <c r="QNT555" s="3"/>
      <c r="QNU555" s="440"/>
      <c r="QNV555" s="3"/>
      <c r="QNW555" s="580"/>
      <c r="QNX555" s="3"/>
      <c r="QNY555" s="440"/>
      <c r="QNZ555" s="3"/>
      <c r="QOA555" s="580"/>
      <c r="QOB555" s="3"/>
      <c r="QOC555" s="440"/>
      <c r="QOD555" s="3"/>
      <c r="QOE555" s="580"/>
      <c r="QOF555" s="3"/>
      <c r="QOG555" s="440"/>
      <c r="QOH555" s="3"/>
      <c r="QOI555" s="580"/>
      <c r="QOJ555" s="3"/>
      <c r="QOK555" s="440"/>
      <c r="QOL555" s="3"/>
      <c r="QOM555" s="580"/>
      <c r="QON555" s="3"/>
      <c r="QOO555" s="440"/>
      <c r="QOP555" s="3"/>
      <c r="QOQ555" s="580"/>
      <c r="QOR555" s="3"/>
      <c r="QOS555" s="440"/>
      <c r="QOT555" s="3"/>
      <c r="QOU555" s="580"/>
      <c r="QOV555" s="3"/>
      <c r="QOW555" s="440"/>
      <c r="QOX555" s="3"/>
      <c r="QOY555" s="580"/>
      <c r="QOZ555" s="3"/>
      <c r="QPA555" s="440"/>
      <c r="QPB555" s="3"/>
      <c r="QPC555" s="580"/>
      <c r="QPD555" s="3"/>
      <c r="QPE555" s="440"/>
      <c r="QPF555" s="3"/>
      <c r="QPG555" s="580"/>
      <c r="QPH555" s="3"/>
      <c r="QPI555" s="440"/>
      <c r="QPJ555" s="3"/>
      <c r="QPK555" s="580"/>
      <c r="QPL555" s="3"/>
      <c r="QPM555" s="440"/>
      <c r="QPN555" s="3"/>
      <c r="QPO555" s="580"/>
      <c r="QPP555" s="3"/>
      <c r="QPQ555" s="440"/>
      <c r="QPR555" s="3"/>
      <c r="QPS555" s="580"/>
      <c r="QPT555" s="3"/>
      <c r="QPU555" s="440"/>
      <c r="QPV555" s="3"/>
      <c r="QPW555" s="580"/>
      <c r="QPX555" s="3"/>
      <c r="QPY555" s="440"/>
      <c r="QPZ555" s="3"/>
      <c r="QQA555" s="580"/>
      <c r="QQB555" s="3"/>
      <c r="QQC555" s="440"/>
      <c r="QQD555" s="3"/>
      <c r="QQE555" s="580"/>
      <c r="QQF555" s="3"/>
      <c r="QQG555" s="440"/>
      <c r="QQH555" s="3"/>
      <c r="QQI555" s="580"/>
      <c r="QQJ555" s="3"/>
      <c r="QQK555" s="440"/>
      <c r="QQL555" s="3"/>
      <c r="QQM555" s="580"/>
      <c r="QQN555" s="3"/>
      <c r="QQO555" s="440"/>
      <c r="QQP555" s="3"/>
      <c r="QQQ555" s="580"/>
      <c r="QQR555" s="3"/>
      <c r="QQS555" s="440"/>
      <c r="QQT555" s="3"/>
      <c r="QQU555" s="580"/>
      <c r="QQV555" s="3"/>
      <c r="QQW555" s="440"/>
      <c r="QQX555" s="3"/>
      <c r="QQY555" s="580"/>
      <c r="QQZ555" s="3"/>
      <c r="QRA555" s="440"/>
      <c r="QRB555" s="3"/>
      <c r="QRC555" s="580"/>
      <c r="QRD555" s="3"/>
      <c r="QRE555" s="440"/>
      <c r="QRF555" s="3"/>
      <c r="QRG555" s="580"/>
      <c r="QRH555" s="3"/>
      <c r="QRI555" s="440"/>
      <c r="QRJ555" s="3"/>
      <c r="QRK555" s="580"/>
      <c r="QRL555" s="3"/>
      <c r="QRM555" s="440"/>
      <c r="QRN555" s="3"/>
      <c r="QRO555" s="580"/>
      <c r="QRP555" s="3"/>
      <c r="QRQ555" s="440"/>
      <c r="QRR555" s="3"/>
      <c r="QRS555" s="580"/>
      <c r="QRT555" s="3"/>
      <c r="QRU555" s="440"/>
      <c r="QRV555" s="3"/>
      <c r="QRW555" s="580"/>
      <c r="QRX555" s="3"/>
      <c r="QRY555" s="440"/>
      <c r="QRZ555" s="3"/>
      <c r="QSA555" s="580"/>
      <c r="QSB555" s="3"/>
      <c r="QSC555" s="440"/>
      <c r="QSD555" s="3"/>
      <c r="QSE555" s="580"/>
      <c r="QSF555" s="3"/>
      <c r="QSG555" s="440"/>
      <c r="QSH555" s="3"/>
      <c r="QSI555" s="580"/>
      <c r="QSJ555" s="3"/>
      <c r="QSK555" s="440"/>
      <c r="QSL555" s="3"/>
      <c r="QSM555" s="580"/>
      <c r="QSN555" s="3"/>
      <c r="QSO555" s="440"/>
      <c r="QSP555" s="3"/>
      <c r="QSQ555" s="580"/>
      <c r="QSR555" s="3"/>
      <c r="QSS555" s="440"/>
      <c r="QST555" s="3"/>
      <c r="QSU555" s="580"/>
      <c r="QSV555" s="3"/>
      <c r="QSW555" s="440"/>
      <c r="QSX555" s="3"/>
      <c r="QSY555" s="580"/>
      <c r="QSZ555" s="3"/>
      <c r="QTA555" s="440"/>
      <c r="QTB555" s="3"/>
      <c r="QTC555" s="580"/>
      <c r="QTD555" s="3"/>
      <c r="QTE555" s="440"/>
      <c r="QTF555" s="3"/>
      <c r="QTG555" s="580"/>
      <c r="QTH555" s="3"/>
      <c r="QTI555" s="440"/>
      <c r="QTJ555" s="3"/>
      <c r="QTK555" s="580"/>
      <c r="QTL555" s="3"/>
      <c r="QTM555" s="440"/>
      <c r="QTN555" s="3"/>
      <c r="QTO555" s="580"/>
      <c r="QTP555" s="3"/>
      <c r="QTQ555" s="440"/>
      <c r="QTR555" s="3"/>
      <c r="QTS555" s="580"/>
      <c r="QTT555" s="3"/>
      <c r="QTU555" s="440"/>
      <c r="QTV555" s="3"/>
      <c r="QTW555" s="580"/>
      <c r="QTX555" s="3"/>
      <c r="QTY555" s="440"/>
      <c r="QTZ555" s="3"/>
      <c r="QUA555" s="580"/>
      <c r="QUB555" s="3"/>
      <c r="QUC555" s="440"/>
      <c r="QUD555" s="3"/>
      <c r="QUE555" s="580"/>
      <c r="QUF555" s="3"/>
      <c r="QUG555" s="440"/>
      <c r="QUH555" s="3"/>
      <c r="QUI555" s="580"/>
      <c r="QUJ555" s="3"/>
      <c r="QUK555" s="440"/>
      <c r="QUL555" s="3"/>
      <c r="QUM555" s="580"/>
      <c r="QUN555" s="3"/>
      <c r="QUO555" s="440"/>
      <c r="QUP555" s="3"/>
      <c r="QUQ555" s="580"/>
      <c r="QUR555" s="3"/>
      <c r="QUS555" s="440"/>
      <c r="QUT555" s="3"/>
      <c r="QUU555" s="580"/>
      <c r="QUV555" s="3"/>
      <c r="QUW555" s="440"/>
      <c r="QUX555" s="3"/>
      <c r="QUY555" s="580"/>
      <c r="QUZ555" s="3"/>
      <c r="QVA555" s="440"/>
      <c r="QVB555" s="3"/>
      <c r="QVC555" s="580"/>
      <c r="QVD555" s="3"/>
      <c r="QVE555" s="440"/>
      <c r="QVF555" s="3"/>
      <c r="QVG555" s="580"/>
      <c r="QVH555" s="3"/>
      <c r="QVI555" s="440"/>
      <c r="QVJ555" s="3"/>
      <c r="QVK555" s="580"/>
      <c r="QVL555" s="3"/>
      <c r="QVM555" s="440"/>
      <c r="QVN555" s="3"/>
      <c r="QVO555" s="580"/>
      <c r="QVP555" s="3"/>
      <c r="QVQ555" s="440"/>
      <c r="QVR555" s="3"/>
      <c r="QVS555" s="580"/>
      <c r="QVT555" s="3"/>
      <c r="QVU555" s="440"/>
      <c r="QVV555" s="3"/>
      <c r="QVW555" s="580"/>
      <c r="QVX555" s="3"/>
      <c r="QVY555" s="440"/>
      <c r="QVZ555" s="3"/>
      <c r="QWA555" s="580"/>
      <c r="QWB555" s="3"/>
      <c r="QWC555" s="440"/>
      <c r="QWD555" s="3"/>
      <c r="QWE555" s="580"/>
      <c r="QWF555" s="3"/>
      <c r="QWG555" s="440"/>
      <c r="QWH555" s="3"/>
      <c r="QWI555" s="580"/>
      <c r="QWJ555" s="3"/>
      <c r="QWK555" s="440"/>
      <c r="QWL555" s="3"/>
      <c r="QWM555" s="580"/>
      <c r="QWN555" s="3"/>
      <c r="QWO555" s="440"/>
      <c r="QWP555" s="3"/>
      <c r="QWQ555" s="580"/>
      <c r="QWR555" s="3"/>
      <c r="QWS555" s="440"/>
      <c r="QWT555" s="3"/>
      <c r="QWU555" s="580"/>
      <c r="QWV555" s="3"/>
      <c r="QWW555" s="440"/>
      <c r="QWX555" s="3"/>
      <c r="QWY555" s="580"/>
      <c r="QWZ555" s="3"/>
      <c r="QXA555" s="440"/>
      <c r="QXB555" s="3"/>
      <c r="QXC555" s="580"/>
      <c r="QXD555" s="3"/>
      <c r="QXE555" s="440"/>
      <c r="QXF555" s="3"/>
      <c r="QXG555" s="580"/>
      <c r="QXH555" s="3"/>
      <c r="QXI555" s="440"/>
      <c r="QXJ555" s="3"/>
      <c r="QXK555" s="580"/>
      <c r="QXL555" s="3"/>
      <c r="QXM555" s="440"/>
      <c r="QXN555" s="3"/>
      <c r="QXO555" s="580"/>
      <c r="QXP555" s="3"/>
      <c r="QXQ555" s="440"/>
      <c r="QXR555" s="3"/>
      <c r="QXS555" s="580"/>
      <c r="QXT555" s="3"/>
      <c r="QXU555" s="440"/>
      <c r="QXV555" s="3"/>
      <c r="QXW555" s="580"/>
      <c r="QXX555" s="3"/>
      <c r="QXY555" s="440"/>
      <c r="QXZ555" s="3"/>
      <c r="QYA555" s="580"/>
      <c r="QYB555" s="3"/>
      <c r="QYC555" s="440"/>
      <c r="QYD555" s="3"/>
      <c r="QYE555" s="580"/>
      <c r="QYF555" s="3"/>
      <c r="QYG555" s="440"/>
      <c r="QYH555" s="3"/>
      <c r="QYI555" s="580"/>
      <c r="QYJ555" s="3"/>
      <c r="QYK555" s="440"/>
      <c r="QYL555" s="3"/>
      <c r="QYM555" s="580"/>
      <c r="QYN555" s="3"/>
      <c r="QYO555" s="440"/>
      <c r="QYP555" s="3"/>
      <c r="QYQ555" s="580"/>
      <c r="QYR555" s="3"/>
      <c r="QYS555" s="440"/>
      <c r="QYT555" s="3"/>
      <c r="QYU555" s="580"/>
      <c r="QYV555" s="3"/>
      <c r="QYW555" s="440"/>
      <c r="QYX555" s="3"/>
      <c r="QYY555" s="580"/>
      <c r="QYZ555" s="3"/>
      <c r="QZA555" s="440"/>
      <c r="QZB555" s="3"/>
      <c r="QZC555" s="580"/>
      <c r="QZD555" s="3"/>
      <c r="QZE555" s="440"/>
      <c r="QZF555" s="3"/>
      <c r="QZG555" s="580"/>
      <c r="QZH555" s="3"/>
      <c r="QZI555" s="440"/>
      <c r="QZJ555" s="3"/>
      <c r="QZK555" s="580"/>
      <c r="QZL555" s="3"/>
      <c r="QZM555" s="440"/>
      <c r="QZN555" s="3"/>
      <c r="QZO555" s="580"/>
      <c r="QZP555" s="3"/>
      <c r="QZQ555" s="440"/>
      <c r="QZR555" s="3"/>
      <c r="QZS555" s="580"/>
      <c r="QZT555" s="3"/>
      <c r="QZU555" s="440"/>
      <c r="QZV555" s="3"/>
      <c r="QZW555" s="580"/>
      <c r="QZX555" s="3"/>
      <c r="QZY555" s="440"/>
      <c r="QZZ555" s="3"/>
      <c r="RAA555" s="580"/>
      <c r="RAB555" s="3"/>
      <c r="RAC555" s="440"/>
      <c r="RAD555" s="3"/>
      <c r="RAE555" s="580"/>
      <c r="RAF555" s="3"/>
      <c r="RAG555" s="440"/>
      <c r="RAH555" s="3"/>
      <c r="RAI555" s="580"/>
      <c r="RAJ555" s="3"/>
      <c r="RAK555" s="440"/>
      <c r="RAL555" s="3"/>
      <c r="RAM555" s="580"/>
      <c r="RAN555" s="3"/>
      <c r="RAO555" s="440"/>
      <c r="RAP555" s="3"/>
      <c r="RAQ555" s="580"/>
      <c r="RAR555" s="3"/>
      <c r="RAS555" s="440"/>
      <c r="RAT555" s="3"/>
      <c r="RAU555" s="580"/>
      <c r="RAV555" s="3"/>
      <c r="RAW555" s="440"/>
      <c r="RAX555" s="3"/>
      <c r="RAY555" s="580"/>
      <c r="RAZ555" s="3"/>
      <c r="RBA555" s="440"/>
      <c r="RBB555" s="3"/>
      <c r="RBC555" s="580"/>
      <c r="RBD555" s="3"/>
      <c r="RBE555" s="440"/>
      <c r="RBF555" s="3"/>
      <c r="RBG555" s="580"/>
      <c r="RBH555" s="3"/>
      <c r="RBI555" s="440"/>
      <c r="RBJ555" s="3"/>
      <c r="RBK555" s="580"/>
      <c r="RBL555" s="3"/>
      <c r="RBM555" s="440"/>
      <c r="RBN555" s="3"/>
      <c r="RBO555" s="580"/>
      <c r="RBP555" s="3"/>
      <c r="RBQ555" s="440"/>
      <c r="RBR555" s="3"/>
      <c r="RBS555" s="580"/>
      <c r="RBT555" s="3"/>
      <c r="RBU555" s="440"/>
      <c r="RBV555" s="3"/>
      <c r="RBW555" s="580"/>
      <c r="RBX555" s="3"/>
      <c r="RBY555" s="440"/>
      <c r="RBZ555" s="3"/>
      <c r="RCA555" s="580"/>
      <c r="RCB555" s="3"/>
      <c r="RCC555" s="440"/>
      <c r="RCD555" s="3"/>
      <c r="RCE555" s="580"/>
      <c r="RCF555" s="3"/>
      <c r="RCG555" s="440"/>
      <c r="RCH555" s="3"/>
      <c r="RCI555" s="580"/>
      <c r="RCJ555" s="3"/>
      <c r="RCK555" s="440"/>
      <c r="RCL555" s="3"/>
      <c r="RCM555" s="580"/>
      <c r="RCN555" s="3"/>
      <c r="RCO555" s="440"/>
      <c r="RCP555" s="3"/>
      <c r="RCQ555" s="580"/>
      <c r="RCR555" s="3"/>
      <c r="RCS555" s="440"/>
      <c r="RCT555" s="3"/>
      <c r="RCU555" s="580"/>
      <c r="RCV555" s="3"/>
      <c r="RCW555" s="440"/>
      <c r="RCX555" s="3"/>
      <c r="RCY555" s="580"/>
      <c r="RCZ555" s="3"/>
      <c r="RDA555" s="440"/>
      <c r="RDB555" s="3"/>
      <c r="RDC555" s="580"/>
      <c r="RDD555" s="3"/>
      <c r="RDE555" s="440"/>
      <c r="RDF555" s="3"/>
      <c r="RDG555" s="580"/>
      <c r="RDH555" s="3"/>
      <c r="RDI555" s="440"/>
      <c r="RDJ555" s="3"/>
      <c r="RDK555" s="580"/>
      <c r="RDL555" s="3"/>
      <c r="RDM555" s="440"/>
      <c r="RDN555" s="3"/>
      <c r="RDO555" s="580"/>
      <c r="RDP555" s="3"/>
      <c r="RDQ555" s="440"/>
      <c r="RDR555" s="3"/>
      <c r="RDS555" s="580"/>
      <c r="RDT555" s="3"/>
      <c r="RDU555" s="440"/>
      <c r="RDV555" s="3"/>
      <c r="RDW555" s="580"/>
      <c r="RDX555" s="3"/>
      <c r="RDY555" s="440"/>
      <c r="RDZ555" s="3"/>
      <c r="REA555" s="580"/>
      <c r="REB555" s="3"/>
      <c r="REC555" s="440"/>
      <c r="RED555" s="3"/>
      <c r="REE555" s="580"/>
      <c r="REF555" s="3"/>
      <c r="REG555" s="440"/>
      <c r="REH555" s="3"/>
      <c r="REI555" s="580"/>
      <c r="REJ555" s="3"/>
      <c r="REK555" s="440"/>
      <c r="REL555" s="3"/>
      <c r="REM555" s="580"/>
      <c r="REN555" s="3"/>
      <c r="REO555" s="440"/>
      <c r="REP555" s="3"/>
      <c r="REQ555" s="580"/>
      <c r="RER555" s="3"/>
      <c r="RES555" s="440"/>
      <c r="RET555" s="3"/>
      <c r="REU555" s="580"/>
      <c r="REV555" s="3"/>
      <c r="REW555" s="440"/>
      <c r="REX555" s="3"/>
      <c r="REY555" s="580"/>
      <c r="REZ555" s="3"/>
      <c r="RFA555" s="440"/>
      <c r="RFB555" s="3"/>
      <c r="RFC555" s="580"/>
      <c r="RFD555" s="3"/>
      <c r="RFE555" s="440"/>
      <c r="RFF555" s="3"/>
      <c r="RFG555" s="580"/>
      <c r="RFH555" s="3"/>
      <c r="RFI555" s="440"/>
      <c r="RFJ555" s="3"/>
      <c r="RFK555" s="580"/>
      <c r="RFL555" s="3"/>
      <c r="RFM555" s="440"/>
      <c r="RFN555" s="3"/>
      <c r="RFO555" s="580"/>
      <c r="RFP555" s="3"/>
      <c r="RFQ555" s="440"/>
      <c r="RFR555" s="3"/>
      <c r="RFS555" s="580"/>
      <c r="RFT555" s="3"/>
      <c r="RFU555" s="440"/>
      <c r="RFV555" s="3"/>
      <c r="RFW555" s="580"/>
      <c r="RFX555" s="3"/>
      <c r="RFY555" s="440"/>
      <c r="RFZ555" s="3"/>
      <c r="RGA555" s="580"/>
      <c r="RGB555" s="3"/>
      <c r="RGC555" s="440"/>
      <c r="RGD555" s="3"/>
      <c r="RGE555" s="580"/>
      <c r="RGF555" s="3"/>
      <c r="RGG555" s="440"/>
      <c r="RGH555" s="3"/>
      <c r="RGI555" s="580"/>
      <c r="RGJ555" s="3"/>
      <c r="RGK555" s="440"/>
      <c r="RGL555" s="3"/>
      <c r="RGM555" s="580"/>
      <c r="RGN555" s="3"/>
      <c r="RGO555" s="440"/>
      <c r="RGP555" s="3"/>
      <c r="RGQ555" s="580"/>
      <c r="RGR555" s="3"/>
      <c r="RGS555" s="440"/>
      <c r="RGT555" s="3"/>
      <c r="RGU555" s="580"/>
      <c r="RGV555" s="3"/>
      <c r="RGW555" s="440"/>
      <c r="RGX555" s="3"/>
      <c r="RGY555" s="580"/>
      <c r="RGZ555" s="3"/>
      <c r="RHA555" s="440"/>
      <c r="RHB555" s="3"/>
      <c r="RHC555" s="580"/>
      <c r="RHD555" s="3"/>
      <c r="RHE555" s="440"/>
      <c r="RHF555" s="3"/>
      <c r="RHG555" s="580"/>
      <c r="RHH555" s="3"/>
      <c r="RHI555" s="440"/>
      <c r="RHJ555" s="3"/>
      <c r="RHK555" s="580"/>
      <c r="RHL555" s="3"/>
      <c r="RHM555" s="440"/>
      <c r="RHN555" s="3"/>
      <c r="RHO555" s="580"/>
      <c r="RHP555" s="3"/>
      <c r="RHQ555" s="440"/>
      <c r="RHR555" s="3"/>
      <c r="RHS555" s="580"/>
      <c r="RHT555" s="3"/>
      <c r="RHU555" s="440"/>
      <c r="RHV555" s="3"/>
      <c r="RHW555" s="580"/>
      <c r="RHX555" s="3"/>
      <c r="RHY555" s="440"/>
      <c r="RHZ555" s="3"/>
      <c r="RIA555" s="580"/>
      <c r="RIB555" s="3"/>
      <c r="RIC555" s="440"/>
      <c r="RID555" s="3"/>
      <c r="RIE555" s="580"/>
      <c r="RIF555" s="3"/>
      <c r="RIG555" s="440"/>
      <c r="RIH555" s="3"/>
      <c r="RII555" s="580"/>
      <c r="RIJ555" s="3"/>
      <c r="RIK555" s="440"/>
      <c r="RIL555" s="3"/>
      <c r="RIM555" s="580"/>
      <c r="RIN555" s="3"/>
      <c r="RIO555" s="440"/>
      <c r="RIP555" s="3"/>
      <c r="RIQ555" s="580"/>
      <c r="RIR555" s="3"/>
      <c r="RIS555" s="440"/>
      <c r="RIT555" s="3"/>
      <c r="RIU555" s="580"/>
      <c r="RIV555" s="3"/>
      <c r="RIW555" s="440"/>
      <c r="RIX555" s="3"/>
      <c r="RIY555" s="580"/>
      <c r="RIZ555" s="3"/>
      <c r="RJA555" s="440"/>
      <c r="RJB555" s="3"/>
      <c r="RJC555" s="580"/>
      <c r="RJD555" s="3"/>
      <c r="RJE555" s="440"/>
      <c r="RJF555" s="3"/>
      <c r="RJG555" s="580"/>
      <c r="RJH555" s="3"/>
      <c r="RJI555" s="440"/>
      <c r="RJJ555" s="3"/>
      <c r="RJK555" s="580"/>
      <c r="RJL555" s="3"/>
      <c r="RJM555" s="440"/>
      <c r="RJN555" s="3"/>
      <c r="RJO555" s="580"/>
      <c r="RJP555" s="3"/>
      <c r="RJQ555" s="440"/>
      <c r="RJR555" s="3"/>
      <c r="RJS555" s="580"/>
      <c r="RJT555" s="3"/>
      <c r="RJU555" s="440"/>
      <c r="RJV555" s="3"/>
      <c r="RJW555" s="580"/>
      <c r="RJX555" s="3"/>
      <c r="RJY555" s="440"/>
      <c r="RJZ555" s="3"/>
      <c r="RKA555" s="580"/>
      <c r="RKB555" s="3"/>
      <c r="RKC555" s="440"/>
      <c r="RKD555" s="3"/>
      <c r="RKE555" s="580"/>
      <c r="RKF555" s="3"/>
      <c r="RKG555" s="440"/>
      <c r="RKH555" s="3"/>
      <c r="RKI555" s="580"/>
      <c r="RKJ555" s="3"/>
      <c r="RKK555" s="440"/>
      <c r="RKL555" s="3"/>
      <c r="RKM555" s="580"/>
      <c r="RKN555" s="3"/>
      <c r="RKO555" s="440"/>
      <c r="RKP555" s="3"/>
      <c r="RKQ555" s="580"/>
      <c r="RKR555" s="3"/>
      <c r="RKS555" s="440"/>
      <c r="RKT555" s="3"/>
      <c r="RKU555" s="580"/>
      <c r="RKV555" s="3"/>
      <c r="RKW555" s="440"/>
      <c r="RKX555" s="3"/>
      <c r="RKY555" s="580"/>
      <c r="RKZ555" s="3"/>
      <c r="RLA555" s="440"/>
      <c r="RLB555" s="3"/>
      <c r="RLC555" s="580"/>
      <c r="RLD555" s="3"/>
      <c r="RLE555" s="440"/>
      <c r="RLF555" s="3"/>
      <c r="RLG555" s="580"/>
      <c r="RLH555" s="3"/>
      <c r="RLI555" s="440"/>
      <c r="RLJ555" s="3"/>
      <c r="RLK555" s="580"/>
      <c r="RLL555" s="3"/>
      <c r="RLM555" s="440"/>
      <c r="RLN555" s="3"/>
      <c r="RLO555" s="580"/>
      <c r="RLP555" s="3"/>
      <c r="RLQ555" s="440"/>
      <c r="RLR555" s="3"/>
      <c r="RLS555" s="580"/>
      <c r="RLT555" s="3"/>
      <c r="RLU555" s="440"/>
      <c r="RLV555" s="3"/>
      <c r="RLW555" s="580"/>
      <c r="RLX555" s="3"/>
      <c r="RLY555" s="440"/>
      <c r="RLZ555" s="3"/>
      <c r="RMA555" s="580"/>
      <c r="RMB555" s="3"/>
      <c r="RMC555" s="440"/>
      <c r="RMD555" s="3"/>
      <c r="RME555" s="580"/>
      <c r="RMF555" s="3"/>
      <c r="RMG555" s="440"/>
      <c r="RMH555" s="3"/>
      <c r="RMI555" s="580"/>
      <c r="RMJ555" s="3"/>
      <c r="RMK555" s="440"/>
      <c r="RML555" s="3"/>
      <c r="RMM555" s="580"/>
      <c r="RMN555" s="3"/>
      <c r="RMO555" s="440"/>
      <c r="RMP555" s="3"/>
      <c r="RMQ555" s="580"/>
      <c r="RMR555" s="3"/>
      <c r="RMS555" s="440"/>
      <c r="RMT555" s="3"/>
      <c r="RMU555" s="580"/>
      <c r="RMV555" s="3"/>
      <c r="RMW555" s="440"/>
      <c r="RMX555" s="3"/>
      <c r="RMY555" s="580"/>
      <c r="RMZ555" s="3"/>
      <c r="RNA555" s="440"/>
      <c r="RNB555" s="3"/>
      <c r="RNC555" s="580"/>
      <c r="RND555" s="3"/>
      <c r="RNE555" s="440"/>
      <c r="RNF555" s="3"/>
      <c r="RNG555" s="580"/>
      <c r="RNH555" s="3"/>
      <c r="RNI555" s="440"/>
      <c r="RNJ555" s="3"/>
      <c r="RNK555" s="580"/>
      <c r="RNL555" s="3"/>
      <c r="RNM555" s="440"/>
      <c r="RNN555" s="3"/>
      <c r="RNO555" s="580"/>
      <c r="RNP555" s="3"/>
      <c r="RNQ555" s="440"/>
      <c r="RNR555" s="3"/>
      <c r="RNS555" s="580"/>
      <c r="RNT555" s="3"/>
      <c r="RNU555" s="440"/>
      <c r="RNV555" s="3"/>
      <c r="RNW555" s="580"/>
      <c r="RNX555" s="3"/>
      <c r="RNY555" s="440"/>
      <c r="RNZ555" s="3"/>
      <c r="ROA555" s="580"/>
      <c r="ROB555" s="3"/>
      <c r="ROC555" s="440"/>
      <c r="ROD555" s="3"/>
      <c r="ROE555" s="580"/>
      <c r="ROF555" s="3"/>
      <c r="ROG555" s="440"/>
      <c r="ROH555" s="3"/>
      <c r="ROI555" s="580"/>
      <c r="ROJ555" s="3"/>
      <c r="ROK555" s="440"/>
      <c r="ROL555" s="3"/>
      <c r="ROM555" s="580"/>
      <c r="RON555" s="3"/>
      <c r="ROO555" s="440"/>
      <c r="ROP555" s="3"/>
      <c r="ROQ555" s="580"/>
      <c r="ROR555" s="3"/>
      <c r="ROS555" s="440"/>
      <c r="ROT555" s="3"/>
      <c r="ROU555" s="580"/>
      <c r="ROV555" s="3"/>
      <c r="ROW555" s="440"/>
      <c r="ROX555" s="3"/>
      <c r="ROY555" s="580"/>
      <c r="ROZ555" s="3"/>
      <c r="RPA555" s="440"/>
      <c r="RPB555" s="3"/>
      <c r="RPC555" s="580"/>
      <c r="RPD555" s="3"/>
      <c r="RPE555" s="440"/>
      <c r="RPF555" s="3"/>
      <c r="RPG555" s="580"/>
      <c r="RPH555" s="3"/>
      <c r="RPI555" s="440"/>
      <c r="RPJ555" s="3"/>
      <c r="RPK555" s="580"/>
      <c r="RPL555" s="3"/>
      <c r="RPM555" s="440"/>
      <c r="RPN555" s="3"/>
      <c r="RPO555" s="580"/>
      <c r="RPP555" s="3"/>
      <c r="RPQ555" s="440"/>
      <c r="RPR555" s="3"/>
      <c r="RPS555" s="580"/>
      <c r="RPT555" s="3"/>
      <c r="RPU555" s="440"/>
      <c r="RPV555" s="3"/>
      <c r="RPW555" s="580"/>
      <c r="RPX555" s="3"/>
      <c r="RPY555" s="440"/>
      <c r="RPZ555" s="3"/>
      <c r="RQA555" s="580"/>
      <c r="RQB555" s="3"/>
      <c r="RQC555" s="440"/>
      <c r="RQD555" s="3"/>
      <c r="RQE555" s="580"/>
      <c r="RQF555" s="3"/>
      <c r="RQG555" s="440"/>
      <c r="RQH555" s="3"/>
      <c r="RQI555" s="580"/>
      <c r="RQJ555" s="3"/>
      <c r="RQK555" s="440"/>
      <c r="RQL555" s="3"/>
      <c r="RQM555" s="580"/>
      <c r="RQN555" s="3"/>
      <c r="RQO555" s="440"/>
      <c r="RQP555" s="3"/>
      <c r="RQQ555" s="580"/>
      <c r="RQR555" s="3"/>
      <c r="RQS555" s="440"/>
      <c r="RQT555" s="3"/>
      <c r="RQU555" s="580"/>
      <c r="RQV555" s="3"/>
      <c r="RQW555" s="440"/>
      <c r="RQX555" s="3"/>
      <c r="RQY555" s="580"/>
      <c r="RQZ555" s="3"/>
      <c r="RRA555" s="440"/>
      <c r="RRB555" s="3"/>
      <c r="RRC555" s="580"/>
      <c r="RRD555" s="3"/>
      <c r="RRE555" s="440"/>
      <c r="RRF555" s="3"/>
      <c r="RRG555" s="580"/>
      <c r="RRH555" s="3"/>
      <c r="RRI555" s="440"/>
      <c r="RRJ555" s="3"/>
      <c r="RRK555" s="580"/>
      <c r="RRL555" s="3"/>
      <c r="RRM555" s="440"/>
      <c r="RRN555" s="3"/>
      <c r="RRO555" s="580"/>
      <c r="RRP555" s="3"/>
      <c r="RRQ555" s="440"/>
      <c r="RRR555" s="3"/>
      <c r="RRS555" s="580"/>
      <c r="RRT555" s="3"/>
      <c r="RRU555" s="440"/>
      <c r="RRV555" s="3"/>
      <c r="RRW555" s="580"/>
      <c r="RRX555" s="3"/>
      <c r="RRY555" s="440"/>
      <c r="RRZ555" s="3"/>
      <c r="RSA555" s="580"/>
      <c r="RSB555" s="3"/>
      <c r="RSC555" s="440"/>
      <c r="RSD555" s="3"/>
      <c r="RSE555" s="580"/>
      <c r="RSF555" s="3"/>
      <c r="RSG555" s="440"/>
      <c r="RSH555" s="3"/>
      <c r="RSI555" s="580"/>
      <c r="RSJ555" s="3"/>
      <c r="RSK555" s="440"/>
      <c r="RSL555" s="3"/>
      <c r="RSM555" s="580"/>
      <c r="RSN555" s="3"/>
      <c r="RSO555" s="440"/>
      <c r="RSP555" s="3"/>
      <c r="RSQ555" s="580"/>
      <c r="RSR555" s="3"/>
      <c r="RSS555" s="440"/>
      <c r="RST555" s="3"/>
      <c r="RSU555" s="580"/>
      <c r="RSV555" s="3"/>
      <c r="RSW555" s="440"/>
      <c r="RSX555" s="3"/>
      <c r="RSY555" s="580"/>
      <c r="RSZ555" s="3"/>
      <c r="RTA555" s="440"/>
      <c r="RTB555" s="3"/>
      <c r="RTC555" s="580"/>
      <c r="RTD555" s="3"/>
      <c r="RTE555" s="440"/>
      <c r="RTF555" s="3"/>
      <c r="RTG555" s="580"/>
      <c r="RTH555" s="3"/>
      <c r="RTI555" s="440"/>
      <c r="RTJ555" s="3"/>
      <c r="RTK555" s="580"/>
      <c r="RTL555" s="3"/>
      <c r="RTM555" s="440"/>
      <c r="RTN555" s="3"/>
      <c r="RTO555" s="580"/>
      <c r="RTP555" s="3"/>
      <c r="RTQ555" s="440"/>
      <c r="RTR555" s="3"/>
      <c r="RTS555" s="580"/>
      <c r="RTT555" s="3"/>
      <c r="RTU555" s="440"/>
      <c r="RTV555" s="3"/>
      <c r="RTW555" s="580"/>
      <c r="RTX555" s="3"/>
      <c r="RTY555" s="440"/>
      <c r="RTZ555" s="3"/>
      <c r="RUA555" s="580"/>
      <c r="RUB555" s="3"/>
      <c r="RUC555" s="440"/>
      <c r="RUD555" s="3"/>
      <c r="RUE555" s="580"/>
      <c r="RUF555" s="3"/>
      <c r="RUG555" s="440"/>
      <c r="RUH555" s="3"/>
      <c r="RUI555" s="580"/>
      <c r="RUJ555" s="3"/>
      <c r="RUK555" s="440"/>
      <c r="RUL555" s="3"/>
      <c r="RUM555" s="580"/>
      <c r="RUN555" s="3"/>
      <c r="RUO555" s="440"/>
      <c r="RUP555" s="3"/>
      <c r="RUQ555" s="580"/>
      <c r="RUR555" s="3"/>
      <c r="RUS555" s="440"/>
      <c r="RUT555" s="3"/>
      <c r="RUU555" s="580"/>
      <c r="RUV555" s="3"/>
      <c r="RUW555" s="440"/>
      <c r="RUX555" s="3"/>
      <c r="RUY555" s="580"/>
      <c r="RUZ555" s="3"/>
      <c r="RVA555" s="440"/>
      <c r="RVB555" s="3"/>
      <c r="RVC555" s="580"/>
      <c r="RVD555" s="3"/>
      <c r="RVE555" s="440"/>
      <c r="RVF555" s="3"/>
      <c r="RVG555" s="580"/>
      <c r="RVH555" s="3"/>
      <c r="RVI555" s="440"/>
      <c r="RVJ555" s="3"/>
      <c r="RVK555" s="580"/>
      <c r="RVL555" s="3"/>
      <c r="RVM555" s="440"/>
      <c r="RVN555" s="3"/>
      <c r="RVO555" s="580"/>
      <c r="RVP555" s="3"/>
      <c r="RVQ555" s="440"/>
      <c r="RVR555" s="3"/>
      <c r="RVS555" s="580"/>
      <c r="RVT555" s="3"/>
      <c r="RVU555" s="440"/>
      <c r="RVV555" s="3"/>
      <c r="RVW555" s="580"/>
      <c r="RVX555" s="3"/>
      <c r="RVY555" s="440"/>
      <c r="RVZ555" s="3"/>
      <c r="RWA555" s="580"/>
      <c r="RWB555" s="3"/>
      <c r="RWC555" s="440"/>
      <c r="RWD555" s="3"/>
      <c r="RWE555" s="580"/>
      <c r="RWF555" s="3"/>
      <c r="RWG555" s="440"/>
      <c r="RWH555" s="3"/>
      <c r="RWI555" s="580"/>
      <c r="RWJ555" s="3"/>
      <c r="RWK555" s="440"/>
      <c r="RWL555" s="3"/>
      <c r="RWM555" s="580"/>
      <c r="RWN555" s="3"/>
      <c r="RWO555" s="440"/>
      <c r="RWP555" s="3"/>
      <c r="RWQ555" s="580"/>
      <c r="RWR555" s="3"/>
      <c r="RWS555" s="440"/>
      <c r="RWT555" s="3"/>
      <c r="RWU555" s="580"/>
      <c r="RWV555" s="3"/>
      <c r="RWW555" s="440"/>
      <c r="RWX555" s="3"/>
      <c r="RWY555" s="580"/>
      <c r="RWZ555" s="3"/>
      <c r="RXA555" s="440"/>
      <c r="RXB555" s="3"/>
      <c r="RXC555" s="580"/>
      <c r="RXD555" s="3"/>
      <c r="RXE555" s="440"/>
      <c r="RXF555" s="3"/>
      <c r="RXG555" s="580"/>
      <c r="RXH555" s="3"/>
      <c r="RXI555" s="440"/>
      <c r="RXJ555" s="3"/>
      <c r="RXK555" s="580"/>
      <c r="RXL555" s="3"/>
      <c r="RXM555" s="440"/>
      <c r="RXN555" s="3"/>
      <c r="RXO555" s="580"/>
      <c r="RXP555" s="3"/>
      <c r="RXQ555" s="440"/>
      <c r="RXR555" s="3"/>
      <c r="RXS555" s="580"/>
      <c r="RXT555" s="3"/>
      <c r="RXU555" s="440"/>
      <c r="RXV555" s="3"/>
      <c r="RXW555" s="580"/>
      <c r="RXX555" s="3"/>
      <c r="RXY555" s="440"/>
      <c r="RXZ555" s="3"/>
      <c r="RYA555" s="580"/>
      <c r="RYB555" s="3"/>
      <c r="RYC555" s="440"/>
      <c r="RYD555" s="3"/>
      <c r="RYE555" s="580"/>
      <c r="RYF555" s="3"/>
      <c r="RYG555" s="440"/>
      <c r="RYH555" s="3"/>
      <c r="RYI555" s="580"/>
      <c r="RYJ555" s="3"/>
      <c r="RYK555" s="440"/>
      <c r="RYL555" s="3"/>
      <c r="RYM555" s="580"/>
      <c r="RYN555" s="3"/>
      <c r="RYO555" s="440"/>
      <c r="RYP555" s="3"/>
      <c r="RYQ555" s="580"/>
      <c r="RYR555" s="3"/>
      <c r="RYS555" s="440"/>
      <c r="RYT555" s="3"/>
      <c r="RYU555" s="580"/>
      <c r="RYV555" s="3"/>
      <c r="RYW555" s="440"/>
      <c r="RYX555" s="3"/>
      <c r="RYY555" s="580"/>
      <c r="RYZ555" s="3"/>
      <c r="RZA555" s="440"/>
      <c r="RZB555" s="3"/>
      <c r="RZC555" s="580"/>
      <c r="RZD555" s="3"/>
      <c r="RZE555" s="440"/>
      <c r="RZF555" s="3"/>
      <c r="RZG555" s="580"/>
      <c r="RZH555" s="3"/>
      <c r="RZI555" s="440"/>
      <c r="RZJ555" s="3"/>
      <c r="RZK555" s="580"/>
      <c r="RZL555" s="3"/>
      <c r="RZM555" s="440"/>
      <c r="RZN555" s="3"/>
      <c r="RZO555" s="580"/>
      <c r="RZP555" s="3"/>
      <c r="RZQ555" s="440"/>
      <c r="RZR555" s="3"/>
      <c r="RZS555" s="580"/>
      <c r="RZT555" s="3"/>
      <c r="RZU555" s="440"/>
      <c r="RZV555" s="3"/>
      <c r="RZW555" s="580"/>
      <c r="RZX555" s="3"/>
      <c r="RZY555" s="440"/>
      <c r="RZZ555" s="3"/>
      <c r="SAA555" s="580"/>
      <c r="SAB555" s="3"/>
      <c r="SAC555" s="440"/>
      <c r="SAD555" s="3"/>
      <c r="SAE555" s="580"/>
      <c r="SAF555" s="3"/>
      <c r="SAG555" s="440"/>
      <c r="SAH555" s="3"/>
      <c r="SAI555" s="580"/>
      <c r="SAJ555" s="3"/>
      <c r="SAK555" s="440"/>
      <c r="SAL555" s="3"/>
      <c r="SAM555" s="580"/>
      <c r="SAN555" s="3"/>
      <c r="SAO555" s="440"/>
      <c r="SAP555" s="3"/>
      <c r="SAQ555" s="580"/>
      <c r="SAR555" s="3"/>
      <c r="SAS555" s="440"/>
      <c r="SAT555" s="3"/>
      <c r="SAU555" s="580"/>
      <c r="SAV555" s="3"/>
      <c r="SAW555" s="440"/>
      <c r="SAX555" s="3"/>
      <c r="SAY555" s="580"/>
      <c r="SAZ555" s="3"/>
      <c r="SBA555" s="440"/>
      <c r="SBB555" s="3"/>
      <c r="SBC555" s="580"/>
      <c r="SBD555" s="3"/>
      <c r="SBE555" s="440"/>
      <c r="SBF555" s="3"/>
      <c r="SBG555" s="580"/>
      <c r="SBH555" s="3"/>
      <c r="SBI555" s="440"/>
      <c r="SBJ555" s="3"/>
      <c r="SBK555" s="580"/>
      <c r="SBL555" s="3"/>
      <c r="SBM555" s="440"/>
      <c r="SBN555" s="3"/>
      <c r="SBO555" s="580"/>
      <c r="SBP555" s="3"/>
      <c r="SBQ555" s="440"/>
      <c r="SBR555" s="3"/>
      <c r="SBS555" s="580"/>
      <c r="SBT555" s="3"/>
      <c r="SBU555" s="440"/>
      <c r="SBV555" s="3"/>
      <c r="SBW555" s="580"/>
      <c r="SBX555" s="3"/>
      <c r="SBY555" s="440"/>
      <c r="SBZ555" s="3"/>
      <c r="SCA555" s="580"/>
      <c r="SCB555" s="3"/>
      <c r="SCC555" s="440"/>
      <c r="SCD555" s="3"/>
      <c r="SCE555" s="580"/>
      <c r="SCF555" s="3"/>
      <c r="SCG555" s="440"/>
      <c r="SCH555" s="3"/>
      <c r="SCI555" s="580"/>
      <c r="SCJ555" s="3"/>
      <c r="SCK555" s="440"/>
      <c r="SCL555" s="3"/>
      <c r="SCM555" s="580"/>
      <c r="SCN555" s="3"/>
      <c r="SCO555" s="440"/>
      <c r="SCP555" s="3"/>
      <c r="SCQ555" s="580"/>
      <c r="SCR555" s="3"/>
      <c r="SCS555" s="440"/>
      <c r="SCT555" s="3"/>
      <c r="SCU555" s="580"/>
      <c r="SCV555" s="3"/>
      <c r="SCW555" s="440"/>
      <c r="SCX555" s="3"/>
      <c r="SCY555" s="580"/>
      <c r="SCZ555" s="3"/>
      <c r="SDA555" s="440"/>
      <c r="SDB555" s="3"/>
      <c r="SDC555" s="580"/>
      <c r="SDD555" s="3"/>
      <c r="SDE555" s="440"/>
      <c r="SDF555" s="3"/>
      <c r="SDG555" s="580"/>
      <c r="SDH555" s="3"/>
      <c r="SDI555" s="440"/>
      <c r="SDJ555" s="3"/>
      <c r="SDK555" s="580"/>
      <c r="SDL555" s="3"/>
      <c r="SDM555" s="440"/>
      <c r="SDN555" s="3"/>
      <c r="SDO555" s="580"/>
      <c r="SDP555" s="3"/>
      <c r="SDQ555" s="440"/>
      <c r="SDR555" s="3"/>
      <c r="SDS555" s="580"/>
      <c r="SDT555" s="3"/>
      <c r="SDU555" s="440"/>
      <c r="SDV555" s="3"/>
      <c r="SDW555" s="580"/>
      <c r="SDX555" s="3"/>
      <c r="SDY555" s="440"/>
      <c r="SDZ555" s="3"/>
      <c r="SEA555" s="580"/>
      <c r="SEB555" s="3"/>
      <c r="SEC555" s="440"/>
      <c r="SED555" s="3"/>
      <c r="SEE555" s="580"/>
      <c r="SEF555" s="3"/>
      <c r="SEG555" s="440"/>
      <c r="SEH555" s="3"/>
      <c r="SEI555" s="580"/>
      <c r="SEJ555" s="3"/>
      <c r="SEK555" s="440"/>
      <c r="SEL555" s="3"/>
      <c r="SEM555" s="580"/>
      <c r="SEN555" s="3"/>
      <c r="SEO555" s="440"/>
      <c r="SEP555" s="3"/>
      <c r="SEQ555" s="580"/>
      <c r="SER555" s="3"/>
      <c r="SES555" s="440"/>
      <c r="SET555" s="3"/>
      <c r="SEU555" s="580"/>
      <c r="SEV555" s="3"/>
      <c r="SEW555" s="440"/>
      <c r="SEX555" s="3"/>
      <c r="SEY555" s="580"/>
      <c r="SEZ555" s="3"/>
      <c r="SFA555" s="440"/>
      <c r="SFB555" s="3"/>
      <c r="SFC555" s="580"/>
      <c r="SFD555" s="3"/>
      <c r="SFE555" s="440"/>
      <c r="SFF555" s="3"/>
      <c r="SFG555" s="580"/>
      <c r="SFH555" s="3"/>
      <c r="SFI555" s="440"/>
      <c r="SFJ555" s="3"/>
      <c r="SFK555" s="580"/>
      <c r="SFL555" s="3"/>
      <c r="SFM555" s="440"/>
      <c r="SFN555" s="3"/>
      <c r="SFO555" s="580"/>
      <c r="SFP555" s="3"/>
      <c r="SFQ555" s="440"/>
      <c r="SFR555" s="3"/>
      <c r="SFS555" s="580"/>
      <c r="SFT555" s="3"/>
      <c r="SFU555" s="440"/>
      <c r="SFV555" s="3"/>
      <c r="SFW555" s="580"/>
      <c r="SFX555" s="3"/>
      <c r="SFY555" s="440"/>
      <c r="SFZ555" s="3"/>
      <c r="SGA555" s="580"/>
      <c r="SGB555" s="3"/>
      <c r="SGC555" s="440"/>
      <c r="SGD555" s="3"/>
      <c r="SGE555" s="580"/>
      <c r="SGF555" s="3"/>
      <c r="SGG555" s="440"/>
      <c r="SGH555" s="3"/>
      <c r="SGI555" s="580"/>
      <c r="SGJ555" s="3"/>
      <c r="SGK555" s="440"/>
      <c r="SGL555" s="3"/>
      <c r="SGM555" s="580"/>
      <c r="SGN555" s="3"/>
      <c r="SGO555" s="440"/>
      <c r="SGP555" s="3"/>
      <c r="SGQ555" s="580"/>
      <c r="SGR555" s="3"/>
      <c r="SGS555" s="440"/>
      <c r="SGT555" s="3"/>
      <c r="SGU555" s="580"/>
      <c r="SGV555" s="3"/>
      <c r="SGW555" s="440"/>
      <c r="SGX555" s="3"/>
      <c r="SGY555" s="580"/>
      <c r="SGZ555" s="3"/>
      <c r="SHA555" s="440"/>
      <c r="SHB555" s="3"/>
      <c r="SHC555" s="580"/>
      <c r="SHD555" s="3"/>
      <c r="SHE555" s="440"/>
      <c r="SHF555" s="3"/>
      <c r="SHG555" s="580"/>
      <c r="SHH555" s="3"/>
      <c r="SHI555" s="440"/>
      <c r="SHJ555" s="3"/>
      <c r="SHK555" s="580"/>
      <c r="SHL555" s="3"/>
      <c r="SHM555" s="440"/>
      <c r="SHN555" s="3"/>
      <c r="SHO555" s="580"/>
      <c r="SHP555" s="3"/>
      <c r="SHQ555" s="440"/>
      <c r="SHR555" s="3"/>
      <c r="SHS555" s="580"/>
      <c r="SHT555" s="3"/>
      <c r="SHU555" s="440"/>
      <c r="SHV555" s="3"/>
      <c r="SHW555" s="580"/>
      <c r="SHX555" s="3"/>
      <c r="SHY555" s="440"/>
      <c r="SHZ555" s="3"/>
      <c r="SIA555" s="580"/>
      <c r="SIB555" s="3"/>
      <c r="SIC555" s="440"/>
      <c r="SID555" s="3"/>
      <c r="SIE555" s="580"/>
      <c r="SIF555" s="3"/>
      <c r="SIG555" s="440"/>
      <c r="SIH555" s="3"/>
      <c r="SII555" s="580"/>
      <c r="SIJ555" s="3"/>
      <c r="SIK555" s="440"/>
      <c r="SIL555" s="3"/>
      <c r="SIM555" s="580"/>
      <c r="SIN555" s="3"/>
      <c r="SIO555" s="440"/>
      <c r="SIP555" s="3"/>
      <c r="SIQ555" s="580"/>
      <c r="SIR555" s="3"/>
      <c r="SIS555" s="440"/>
      <c r="SIT555" s="3"/>
      <c r="SIU555" s="580"/>
      <c r="SIV555" s="3"/>
      <c r="SIW555" s="440"/>
      <c r="SIX555" s="3"/>
      <c r="SIY555" s="580"/>
      <c r="SIZ555" s="3"/>
      <c r="SJA555" s="440"/>
      <c r="SJB555" s="3"/>
      <c r="SJC555" s="580"/>
      <c r="SJD555" s="3"/>
      <c r="SJE555" s="440"/>
      <c r="SJF555" s="3"/>
      <c r="SJG555" s="580"/>
      <c r="SJH555" s="3"/>
      <c r="SJI555" s="440"/>
      <c r="SJJ555" s="3"/>
      <c r="SJK555" s="580"/>
      <c r="SJL555" s="3"/>
      <c r="SJM555" s="440"/>
      <c r="SJN555" s="3"/>
      <c r="SJO555" s="580"/>
      <c r="SJP555" s="3"/>
      <c r="SJQ555" s="440"/>
      <c r="SJR555" s="3"/>
      <c r="SJS555" s="580"/>
      <c r="SJT555" s="3"/>
      <c r="SJU555" s="440"/>
      <c r="SJV555" s="3"/>
      <c r="SJW555" s="580"/>
      <c r="SJX555" s="3"/>
      <c r="SJY555" s="440"/>
      <c r="SJZ555" s="3"/>
      <c r="SKA555" s="580"/>
      <c r="SKB555" s="3"/>
      <c r="SKC555" s="440"/>
      <c r="SKD555" s="3"/>
      <c r="SKE555" s="580"/>
      <c r="SKF555" s="3"/>
      <c r="SKG555" s="440"/>
      <c r="SKH555" s="3"/>
      <c r="SKI555" s="580"/>
      <c r="SKJ555" s="3"/>
      <c r="SKK555" s="440"/>
      <c r="SKL555" s="3"/>
      <c r="SKM555" s="580"/>
      <c r="SKN555" s="3"/>
      <c r="SKO555" s="440"/>
      <c r="SKP555" s="3"/>
      <c r="SKQ555" s="580"/>
      <c r="SKR555" s="3"/>
      <c r="SKS555" s="440"/>
      <c r="SKT555" s="3"/>
      <c r="SKU555" s="580"/>
      <c r="SKV555" s="3"/>
      <c r="SKW555" s="440"/>
      <c r="SKX555" s="3"/>
      <c r="SKY555" s="580"/>
      <c r="SKZ555" s="3"/>
      <c r="SLA555" s="440"/>
      <c r="SLB555" s="3"/>
      <c r="SLC555" s="580"/>
      <c r="SLD555" s="3"/>
      <c r="SLE555" s="440"/>
      <c r="SLF555" s="3"/>
      <c r="SLG555" s="580"/>
      <c r="SLH555" s="3"/>
      <c r="SLI555" s="440"/>
      <c r="SLJ555" s="3"/>
      <c r="SLK555" s="580"/>
      <c r="SLL555" s="3"/>
      <c r="SLM555" s="440"/>
      <c r="SLN555" s="3"/>
      <c r="SLO555" s="580"/>
      <c r="SLP555" s="3"/>
      <c r="SLQ555" s="440"/>
      <c r="SLR555" s="3"/>
      <c r="SLS555" s="580"/>
      <c r="SLT555" s="3"/>
      <c r="SLU555" s="440"/>
      <c r="SLV555" s="3"/>
      <c r="SLW555" s="580"/>
      <c r="SLX555" s="3"/>
      <c r="SLY555" s="440"/>
      <c r="SLZ555" s="3"/>
      <c r="SMA555" s="580"/>
      <c r="SMB555" s="3"/>
      <c r="SMC555" s="440"/>
      <c r="SMD555" s="3"/>
      <c r="SME555" s="580"/>
      <c r="SMF555" s="3"/>
      <c r="SMG555" s="440"/>
      <c r="SMH555" s="3"/>
      <c r="SMI555" s="580"/>
      <c r="SMJ555" s="3"/>
      <c r="SMK555" s="440"/>
      <c r="SML555" s="3"/>
      <c r="SMM555" s="580"/>
      <c r="SMN555" s="3"/>
      <c r="SMO555" s="440"/>
      <c r="SMP555" s="3"/>
      <c r="SMQ555" s="580"/>
      <c r="SMR555" s="3"/>
      <c r="SMS555" s="440"/>
      <c r="SMT555" s="3"/>
      <c r="SMU555" s="580"/>
      <c r="SMV555" s="3"/>
      <c r="SMW555" s="440"/>
      <c r="SMX555" s="3"/>
      <c r="SMY555" s="580"/>
      <c r="SMZ555" s="3"/>
      <c r="SNA555" s="440"/>
      <c r="SNB555" s="3"/>
      <c r="SNC555" s="580"/>
      <c r="SND555" s="3"/>
      <c r="SNE555" s="440"/>
      <c r="SNF555" s="3"/>
      <c r="SNG555" s="580"/>
      <c r="SNH555" s="3"/>
      <c r="SNI555" s="440"/>
      <c r="SNJ555" s="3"/>
      <c r="SNK555" s="580"/>
      <c r="SNL555" s="3"/>
      <c r="SNM555" s="440"/>
      <c r="SNN555" s="3"/>
      <c r="SNO555" s="580"/>
      <c r="SNP555" s="3"/>
      <c r="SNQ555" s="440"/>
      <c r="SNR555" s="3"/>
      <c r="SNS555" s="580"/>
      <c r="SNT555" s="3"/>
      <c r="SNU555" s="440"/>
      <c r="SNV555" s="3"/>
      <c r="SNW555" s="580"/>
      <c r="SNX555" s="3"/>
      <c r="SNY555" s="440"/>
      <c r="SNZ555" s="3"/>
      <c r="SOA555" s="580"/>
      <c r="SOB555" s="3"/>
      <c r="SOC555" s="440"/>
      <c r="SOD555" s="3"/>
      <c r="SOE555" s="580"/>
      <c r="SOF555" s="3"/>
      <c r="SOG555" s="440"/>
      <c r="SOH555" s="3"/>
      <c r="SOI555" s="580"/>
      <c r="SOJ555" s="3"/>
      <c r="SOK555" s="440"/>
      <c r="SOL555" s="3"/>
      <c r="SOM555" s="580"/>
      <c r="SON555" s="3"/>
      <c r="SOO555" s="440"/>
      <c r="SOP555" s="3"/>
      <c r="SOQ555" s="580"/>
      <c r="SOR555" s="3"/>
      <c r="SOS555" s="440"/>
      <c r="SOT555" s="3"/>
      <c r="SOU555" s="580"/>
      <c r="SOV555" s="3"/>
      <c r="SOW555" s="440"/>
      <c r="SOX555" s="3"/>
      <c r="SOY555" s="580"/>
      <c r="SOZ555" s="3"/>
      <c r="SPA555" s="440"/>
      <c r="SPB555" s="3"/>
      <c r="SPC555" s="580"/>
      <c r="SPD555" s="3"/>
      <c r="SPE555" s="440"/>
      <c r="SPF555" s="3"/>
      <c r="SPG555" s="580"/>
      <c r="SPH555" s="3"/>
      <c r="SPI555" s="440"/>
      <c r="SPJ555" s="3"/>
      <c r="SPK555" s="580"/>
      <c r="SPL555" s="3"/>
      <c r="SPM555" s="440"/>
      <c r="SPN555" s="3"/>
      <c r="SPO555" s="580"/>
      <c r="SPP555" s="3"/>
      <c r="SPQ555" s="440"/>
      <c r="SPR555" s="3"/>
      <c r="SPS555" s="580"/>
      <c r="SPT555" s="3"/>
      <c r="SPU555" s="440"/>
      <c r="SPV555" s="3"/>
      <c r="SPW555" s="580"/>
      <c r="SPX555" s="3"/>
      <c r="SPY555" s="440"/>
      <c r="SPZ555" s="3"/>
      <c r="SQA555" s="580"/>
      <c r="SQB555" s="3"/>
      <c r="SQC555" s="440"/>
      <c r="SQD555" s="3"/>
      <c r="SQE555" s="580"/>
      <c r="SQF555" s="3"/>
      <c r="SQG555" s="440"/>
      <c r="SQH555" s="3"/>
      <c r="SQI555" s="580"/>
      <c r="SQJ555" s="3"/>
      <c r="SQK555" s="440"/>
      <c r="SQL555" s="3"/>
      <c r="SQM555" s="580"/>
      <c r="SQN555" s="3"/>
      <c r="SQO555" s="440"/>
      <c r="SQP555" s="3"/>
      <c r="SQQ555" s="580"/>
      <c r="SQR555" s="3"/>
      <c r="SQS555" s="440"/>
      <c r="SQT555" s="3"/>
      <c r="SQU555" s="580"/>
      <c r="SQV555" s="3"/>
      <c r="SQW555" s="440"/>
      <c r="SQX555" s="3"/>
      <c r="SQY555" s="580"/>
      <c r="SQZ555" s="3"/>
      <c r="SRA555" s="440"/>
      <c r="SRB555" s="3"/>
      <c r="SRC555" s="580"/>
      <c r="SRD555" s="3"/>
      <c r="SRE555" s="440"/>
      <c r="SRF555" s="3"/>
      <c r="SRG555" s="580"/>
      <c r="SRH555" s="3"/>
      <c r="SRI555" s="440"/>
      <c r="SRJ555" s="3"/>
      <c r="SRK555" s="580"/>
      <c r="SRL555" s="3"/>
      <c r="SRM555" s="440"/>
      <c r="SRN555" s="3"/>
      <c r="SRO555" s="580"/>
      <c r="SRP555" s="3"/>
      <c r="SRQ555" s="440"/>
      <c r="SRR555" s="3"/>
      <c r="SRS555" s="580"/>
      <c r="SRT555" s="3"/>
      <c r="SRU555" s="440"/>
      <c r="SRV555" s="3"/>
      <c r="SRW555" s="580"/>
      <c r="SRX555" s="3"/>
      <c r="SRY555" s="440"/>
      <c r="SRZ555" s="3"/>
      <c r="SSA555" s="580"/>
      <c r="SSB555" s="3"/>
      <c r="SSC555" s="440"/>
      <c r="SSD555" s="3"/>
      <c r="SSE555" s="580"/>
      <c r="SSF555" s="3"/>
      <c r="SSG555" s="440"/>
      <c r="SSH555" s="3"/>
      <c r="SSI555" s="580"/>
      <c r="SSJ555" s="3"/>
      <c r="SSK555" s="440"/>
      <c r="SSL555" s="3"/>
      <c r="SSM555" s="580"/>
      <c r="SSN555" s="3"/>
      <c r="SSO555" s="440"/>
      <c r="SSP555" s="3"/>
      <c r="SSQ555" s="580"/>
      <c r="SSR555" s="3"/>
      <c r="SSS555" s="440"/>
      <c r="SST555" s="3"/>
      <c r="SSU555" s="580"/>
      <c r="SSV555" s="3"/>
      <c r="SSW555" s="440"/>
      <c r="SSX555" s="3"/>
      <c r="SSY555" s="580"/>
      <c r="SSZ555" s="3"/>
      <c r="STA555" s="440"/>
      <c r="STB555" s="3"/>
      <c r="STC555" s="580"/>
      <c r="STD555" s="3"/>
      <c r="STE555" s="440"/>
      <c r="STF555" s="3"/>
      <c r="STG555" s="580"/>
      <c r="STH555" s="3"/>
      <c r="STI555" s="440"/>
      <c r="STJ555" s="3"/>
      <c r="STK555" s="580"/>
      <c r="STL555" s="3"/>
      <c r="STM555" s="440"/>
      <c r="STN555" s="3"/>
      <c r="STO555" s="580"/>
      <c r="STP555" s="3"/>
      <c r="STQ555" s="440"/>
      <c r="STR555" s="3"/>
      <c r="STS555" s="580"/>
      <c r="STT555" s="3"/>
      <c r="STU555" s="440"/>
      <c r="STV555" s="3"/>
      <c r="STW555" s="580"/>
      <c r="STX555" s="3"/>
      <c r="STY555" s="440"/>
      <c r="STZ555" s="3"/>
      <c r="SUA555" s="580"/>
      <c r="SUB555" s="3"/>
      <c r="SUC555" s="440"/>
      <c r="SUD555" s="3"/>
      <c r="SUE555" s="580"/>
      <c r="SUF555" s="3"/>
      <c r="SUG555" s="440"/>
      <c r="SUH555" s="3"/>
      <c r="SUI555" s="580"/>
      <c r="SUJ555" s="3"/>
      <c r="SUK555" s="440"/>
      <c r="SUL555" s="3"/>
      <c r="SUM555" s="580"/>
      <c r="SUN555" s="3"/>
      <c r="SUO555" s="440"/>
      <c r="SUP555" s="3"/>
      <c r="SUQ555" s="580"/>
      <c r="SUR555" s="3"/>
      <c r="SUS555" s="440"/>
      <c r="SUT555" s="3"/>
      <c r="SUU555" s="580"/>
      <c r="SUV555" s="3"/>
      <c r="SUW555" s="440"/>
      <c r="SUX555" s="3"/>
      <c r="SUY555" s="580"/>
      <c r="SUZ555" s="3"/>
      <c r="SVA555" s="440"/>
      <c r="SVB555" s="3"/>
      <c r="SVC555" s="580"/>
      <c r="SVD555" s="3"/>
      <c r="SVE555" s="440"/>
      <c r="SVF555" s="3"/>
      <c r="SVG555" s="580"/>
      <c r="SVH555" s="3"/>
      <c r="SVI555" s="440"/>
      <c r="SVJ555" s="3"/>
      <c r="SVK555" s="580"/>
      <c r="SVL555" s="3"/>
      <c r="SVM555" s="440"/>
      <c r="SVN555" s="3"/>
      <c r="SVO555" s="580"/>
      <c r="SVP555" s="3"/>
      <c r="SVQ555" s="440"/>
      <c r="SVR555" s="3"/>
      <c r="SVS555" s="580"/>
      <c r="SVT555" s="3"/>
      <c r="SVU555" s="440"/>
      <c r="SVV555" s="3"/>
      <c r="SVW555" s="580"/>
      <c r="SVX555" s="3"/>
      <c r="SVY555" s="440"/>
      <c r="SVZ555" s="3"/>
      <c r="SWA555" s="580"/>
      <c r="SWB555" s="3"/>
      <c r="SWC555" s="440"/>
      <c r="SWD555" s="3"/>
      <c r="SWE555" s="580"/>
      <c r="SWF555" s="3"/>
      <c r="SWG555" s="440"/>
      <c r="SWH555" s="3"/>
      <c r="SWI555" s="580"/>
      <c r="SWJ555" s="3"/>
      <c r="SWK555" s="440"/>
      <c r="SWL555" s="3"/>
      <c r="SWM555" s="580"/>
      <c r="SWN555" s="3"/>
      <c r="SWO555" s="440"/>
      <c r="SWP555" s="3"/>
      <c r="SWQ555" s="580"/>
      <c r="SWR555" s="3"/>
      <c r="SWS555" s="440"/>
      <c r="SWT555" s="3"/>
      <c r="SWU555" s="580"/>
      <c r="SWV555" s="3"/>
      <c r="SWW555" s="440"/>
      <c r="SWX555" s="3"/>
      <c r="SWY555" s="580"/>
      <c r="SWZ555" s="3"/>
      <c r="SXA555" s="440"/>
      <c r="SXB555" s="3"/>
      <c r="SXC555" s="580"/>
      <c r="SXD555" s="3"/>
      <c r="SXE555" s="440"/>
      <c r="SXF555" s="3"/>
      <c r="SXG555" s="580"/>
      <c r="SXH555" s="3"/>
      <c r="SXI555" s="440"/>
      <c r="SXJ555" s="3"/>
      <c r="SXK555" s="580"/>
      <c r="SXL555" s="3"/>
      <c r="SXM555" s="440"/>
      <c r="SXN555" s="3"/>
      <c r="SXO555" s="580"/>
      <c r="SXP555" s="3"/>
      <c r="SXQ555" s="440"/>
      <c r="SXR555" s="3"/>
      <c r="SXS555" s="580"/>
      <c r="SXT555" s="3"/>
      <c r="SXU555" s="440"/>
      <c r="SXV555" s="3"/>
      <c r="SXW555" s="580"/>
      <c r="SXX555" s="3"/>
      <c r="SXY555" s="440"/>
      <c r="SXZ555" s="3"/>
      <c r="SYA555" s="580"/>
      <c r="SYB555" s="3"/>
      <c r="SYC555" s="440"/>
      <c r="SYD555" s="3"/>
      <c r="SYE555" s="580"/>
      <c r="SYF555" s="3"/>
      <c r="SYG555" s="440"/>
      <c r="SYH555" s="3"/>
      <c r="SYI555" s="580"/>
      <c r="SYJ555" s="3"/>
      <c r="SYK555" s="440"/>
      <c r="SYL555" s="3"/>
      <c r="SYM555" s="580"/>
      <c r="SYN555" s="3"/>
      <c r="SYO555" s="440"/>
      <c r="SYP555" s="3"/>
      <c r="SYQ555" s="580"/>
      <c r="SYR555" s="3"/>
      <c r="SYS555" s="440"/>
      <c r="SYT555" s="3"/>
      <c r="SYU555" s="580"/>
      <c r="SYV555" s="3"/>
      <c r="SYW555" s="440"/>
      <c r="SYX555" s="3"/>
      <c r="SYY555" s="580"/>
      <c r="SYZ555" s="3"/>
      <c r="SZA555" s="440"/>
      <c r="SZB555" s="3"/>
      <c r="SZC555" s="580"/>
      <c r="SZD555" s="3"/>
      <c r="SZE555" s="440"/>
      <c r="SZF555" s="3"/>
      <c r="SZG555" s="580"/>
      <c r="SZH555" s="3"/>
      <c r="SZI555" s="440"/>
      <c r="SZJ555" s="3"/>
      <c r="SZK555" s="580"/>
      <c r="SZL555" s="3"/>
      <c r="SZM555" s="440"/>
      <c r="SZN555" s="3"/>
      <c r="SZO555" s="580"/>
      <c r="SZP555" s="3"/>
      <c r="SZQ555" s="440"/>
      <c r="SZR555" s="3"/>
      <c r="SZS555" s="580"/>
      <c r="SZT555" s="3"/>
      <c r="SZU555" s="440"/>
      <c r="SZV555" s="3"/>
      <c r="SZW555" s="580"/>
      <c r="SZX555" s="3"/>
      <c r="SZY555" s="440"/>
      <c r="SZZ555" s="3"/>
      <c r="TAA555" s="580"/>
      <c r="TAB555" s="3"/>
      <c r="TAC555" s="440"/>
      <c r="TAD555" s="3"/>
      <c r="TAE555" s="580"/>
      <c r="TAF555" s="3"/>
      <c r="TAG555" s="440"/>
      <c r="TAH555" s="3"/>
      <c r="TAI555" s="580"/>
      <c r="TAJ555" s="3"/>
      <c r="TAK555" s="440"/>
      <c r="TAL555" s="3"/>
      <c r="TAM555" s="580"/>
      <c r="TAN555" s="3"/>
      <c r="TAO555" s="440"/>
      <c r="TAP555" s="3"/>
      <c r="TAQ555" s="580"/>
      <c r="TAR555" s="3"/>
      <c r="TAS555" s="440"/>
      <c r="TAT555" s="3"/>
      <c r="TAU555" s="580"/>
      <c r="TAV555" s="3"/>
      <c r="TAW555" s="440"/>
      <c r="TAX555" s="3"/>
      <c r="TAY555" s="580"/>
      <c r="TAZ555" s="3"/>
      <c r="TBA555" s="440"/>
      <c r="TBB555" s="3"/>
      <c r="TBC555" s="580"/>
      <c r="TBD555" s="3"/>
      <c r="TBE555" s="440"/>
      <c r="TBF555" s="3"/>
      <c r="TBG555" s="580"/>
      <c r="TBH555" s="3"/>
      <c r="TBI555" s="440"/>
      <c r="TBJ555" s="3"/>
      <c r="TBK555" s="580"/>
      <c r="TBL555" s="3"/>
      <c r="TBM555" s="440"/>
      <c r="TBN555" s="3"/>
      <c r="TBO555" s="580"/>
      <c r="TBP555" s="3"/>
      <c r="TBQ555" s="440"/>
      <c r="TBR555" s="3"/>
      <c r="TBS555" s="580"/>
      <c r="TBT555" s="3"/>
      <c r="TBU555" s="440"/>
      <c r="TBV555" s="3"/>
      <c r="TBW555" s="580"/>
      <c r="TBX555" s="3"/>
      <c r="TBY555" s="440"/>
      <c r="TBZ555" s="3"/>
      <c r="TCA555" s="580"/>
      <c r="TCB555" s="3"/>
      <c r="TCC555" s="440"/>
      <c r="TCD555" s="3"/>
      <c r="TCE555" s="580"/>
      <c r="TCF555" s="3"/>
      <c r="TCG555" s="440"/>
      <c r="TCH555" s="3"/>
      <c r="TCI555" s="580"/>
      <c r="TCJ555" s="3"/>
      <c r="TCK555" s="440"/>
      <c r="TCL555" s="3"/>
      <c r="TCM555" s="580"/>
      <c r="TCN555" s="3"/>
      <c r="TCO555" s="440"/>
      <c r="TCP555" s="3"/>
      <c r="TCQ555" s="580"/>
      <c r="TCR555" s="3"/>
      <c r="TCS555" s="440"/>
      <c r="TCT555" s="3"/>
      <c r="TCU555" s="580"/>
      <c r="TCV555" s="3"/>
      <c r="TCW555" s="440"/>
      <c r="TCX555" s="3"/>
      <c r="TCY555" s="580"/>
      <c r="TCZ555" s="3"/>
      <c r="TDA555" s="440"/>
      <c r="TDB555" s="3"/>
      <c r="TDC555" s="580"/>
      <c r="TDD555" s="3"/>
      <c r="TDE555" s="440"/>
      <c r="TDF555" s="3"/>
      <c r="TDG555" s="580"/>
      <c r="TDH555" s="3"/>
      <c r="TDI555" s="440"/>
      <c r="TDJ555" s="3"/>
      <c r="TDK555" s="580"/>
      <c r="TDL555" s="3"/>
      <c r="TDM555" s="440"/>
      <c r="TDN555" s="3"/>
      <c r="TDO555" s="580"/>
      <c r="TDP555" s="3"/>
      <c r="TDQ555" s="440"/>
      <c r="TDR555" s="3"/>
      <c r="TDS555" s="580"/>
      <c r="TDT555" s="3"/>
      <c r="TDU555" s="440"/>
      <c r="TDV555" s="3"/>
      <c r="TDW555" s="580"/>
      <c r="TDX555" s="3"/>
      <c r="TDY555" s="440"/>
      <c r="TDZ555" s="3"/>
      <c r="TEA555" s="580"/>
      <c r="TEB555" s="3"/>
      <c r="TEC555" s="440"/>
      <c r="TED555" s="3"/>
      <c r="TEE555" s="580"/>
      <c r="TEF555" s="3"/>
      <c r="TEG555" s="440"/>
      <c r="TEH555" s="3"/>
      <c r="TEI555" s="580"/>
      <c r="TEJ555" s="3"/>
      <c r="TEK555" s="440"/>
      <c r="TEL555" s="3"/>
      <c r="TEM555" s="580"/>
      <c r="TEN555" s="3"/>
      <c r="TEO555" s="440"/>
      <c r="TEP555" s="3"/>
      <c r="TEQ555" s="580"/>
      <c r="TER555" s="3"/>
      <c r="TES555" s="440"/>
      <c r="TET555" s="3"/>
      <c r="TEU555" s="580"/>
      <c r="TEV555" s="3"/>
      <c r="TEW555" s="440"/>
      <c r="TEX555" s="3"/>
      <c r="TEY555" s="580"/>
      <c r="TEZ555" s="3"/>
      <c r="TFA555" s="440"/>
      <c r="TFB555" s="3"/>
      <c r="TFC555" s="580"/>
      <c r="TFD555" s="3"/>
      <c r="TFE555" s="440"/>
      <c r="TFF555" s="3"/>
      <c r="TFG555" s="580"/>
      <c r="TFH555" s="3"/>
      <c r="TFI555" s="440"/>
      <c r="TFJ555" s="3"/>
      <c r="TFK555" s="580"/>
      <c r="TFL555" s="3"/>
      <c r="TFM555" s="440"/>
      <c r="TFN555" s="3"/>
      <c r="TFO555" s="580"/>
      <c r="TFP555" s="3"/>
      <c r="TFQ555" s="440"/>
      <c r="TFR555" s="3"/>
      <c r="TFS555" s="580"/>
      <c r="TFT555" s="3"/>
      <c r="TFU555" s="440"/>
      <c r="TFV555" s="3"/>
      <c r="TFW555" s="580"/>
      <c r="TFX555" s="3"/>
      <c r="TFY555" s="440"/>
      <c r="TFZ555" s="3"/>
      <c r="TGA555" s="580"/>
      <c r="TGB555" s="3"/>
      <c r="TGC555" s="440"/>
      <c r="TGD555" s="3"/>
      <c r="TGE555" s="580"/>
      <c r="TGF555" s="3"/>
      <c r="TGG555" s="440"/>
      <c r="TGH555" s="3"/>
      <c r="TGI555" s="580"/>
      <c r="TGJ555" s="3"/>
      <c r="TGK555" s="440"/>
      <c r="TGL555" s="3"/>
      <c r="TGM555" s="580"/>
      <c r="TGN555" s="3"/>
      <c r="TGO555" s="440"/>
      <c r="TGP555" s="3"/>
      <c r="TGQ555" s="580"/>
      <c r="TGR555" s="3"/>
      <c r="TGS555" s="440"/>
      <c r="TGT555" s="3"/>
      <c r="TGU555" s="580"/>
      <c r="TGV555" s="3"/>
      <c r="TGW555" s="440"/>
      <c r="TGX555" s="3"/>
      <c r="TGY555" s="580"/>
      <c r="TGZ555" s="3"/>
      <c r="THA555" s="440"/>
      <c r="THB555" s="3"/>
      <c r="THC555" s="580"/>
      <c r="THD555" s="3"/>
      <c r="THE555" s="440"/>
      <c r="THF555" s="3"/>
      <c r="THG555" s="580"/>
      <c r="THH555" s="3"/>
      <c r="THI555" s="440"/>
      <c r="THJ555" s="3"/>
      <c r="THK555" s="580"/>
      <c r="THL555" s="3"/>
      <c r="THM555" s="440"/>
      <c r="THN555" s="3"/>
      <c r="THO555" s="580"/>
      <c r="THP555" s="3"/>
      <c r="THQ555" s="440"/>
      <c r="THR555" s="3"/>
      <c r="THS555" s="580"/>
      <c r="THT555" s="3"/>
      <c r="THU555" s="440"/>
      <c r="THV555" s="3"/>
      <c r="THW555" s="580"/>
      <c r="THX555" s="3"/>
      <c r="THY555" s="440"/>
      <c r="THZ555" s="3"/>
      <c r="TIA555" s="580"/>
      <c r="TIB555" s="3"/>
      <c r="TIC555" s="440"/>
      <c r="TID555" s="3"/>
      <c r="TIE555" s="580"/>
      <c r="TIF555" s="3"/>
      <c r="TIG555" s="440"/>
      <c r="TIH555" s="3"/>
      <c r="TII555" s="580"/>
      <c r="TIJ555" s="3"/>
      <c r="TIK555" s="440"/>
      <c r="TIL555" s="3"/>
      <c r="TIM555" s="580"/>
      <c r="TIN555" s="3"/>
      <c r="TIO555" s="440"/>
      <c r="TIP555" s="3"/>
      <c r="TIQ555" s="580"/>
      <c r="TIR555" s="3"/>
      <c r="TIS555" s="440"/>
      <c r="TIT555" s="3"/>
      <c r="TIU555" s="580"/>
      <c r="TIV555" s="3"/>
      <c r="TIW555" s="440"/>
      <c r="TIX555" s="3"/>
      <c r="TIY555" s="580"/>
      <c r="TIZ555" s="3"/>
      <c r="TJA555" s="440"/>
      <c r="TJB555" s="3"/>
      <c r="TJC555" s="580"/>
      <c r="TJD555" s="3"/>
      <c r="TJE555" s="440"/>
      <c r="TJF555" s="3"/>
      <c r="TJG555" s="580"/>
      <c r="TJH555" s="3"/>
      <c r="TJI555" s="440"/>
      <c r="TJJ555" s="3"/>
      <c r="TJK555" s="580"/>
      <c r="TJL555" s="3"/>
      <c r="TJM555" s="440"/>
      <c r="TJN555" s="3"/>
      <c r="TJO555" s="580"/>
      <c r="TJP555" s="3"/>
      <c r="TJQ555" s="440"/>
      <c r="TJR555" s="3"/>
      <c r="TJS555" s="580"/>
      <c r="TJT555" s="3"/>
      <c r="TJU555" s="440"/>
      <c r="TJV555" s="3"/>
      <c r="TJW555" s="580"/>
      <c r="TJX555" s="3"/>
      <c r="TJY555" s="440"/>
      <c r="TJZ555" s="3"/>
      <c r="TKA555" s="580"/>
      <c r="TKB555" s="3"/>
      <c r="TKC555" s="440"/>
      <c r="TKD555" s="3"/>
      <c r="TKE555" s="580"/>
      <c r="TKF555" s="3"/>
      <c r="TKG555" s="440"/>
      <c r="TKH555" s="3"/>
      <c r="TKI555" s="580"/>
      <c r="TKJ555" s="3"/>
      <c r="TKK555" s="440"/>
      <c r="TKL555" s="3"/>
      <c r="TKM555" s="580"/>
      <c r="TKN555" s="3"/>
      <c r="TKO555" s="440"/>
      <c r="TKP555" s="3"/>
      <c r="TKQ555" s="580"/>
      <c r="TKR555" s="3"/>
      <c r="TKS555" s="440"/>
      <c r="TKT555" s="3"/>
      <c r="TKU555" s="580"/>
      <c r="TKV555" s="3"/>
      <c r="TKW555" s="440"/>
      <c r="TKX555" s="3"/>
      <c r="TKY555" s="580"/>
      <c r="TKZ555" s="3"/>
      <c r="TLA555" s="440"/>
      <c r="TLB555" s="3"/>
      <c r="TLC555" s="580"/>
      <c r="TLD555" s="3"/>
      <c r="TLE555" s="440"/>
      <c r="TLF555" s="3"/>
      <c r="TLG555" s="580"/>
      <c r="TLH555" s="3"/>
      <c r="TLI555" s="440"/>
      <c r="TLJ555" s="3"/>
      <c r="TLK555" s="580"/>
      <c r="TLL555" s="3"/>
      <c r="TLM555" s="440"/>
      <c r="TLN555" s="3"/>
      <c r="TLO555" s="580"/>
      <c r="TLP555" s="3"/>
      <c r="TLQ555" s="440"/>
      <c r="TLR555" s="3"/>
      <c r="TLS555" s="580"/>
      <c r="TLT555" s="3"/>
      <c r="TLU555" s="440"/>
      <c r="TLV555" s="3"/>
      <c r="TLW555" s="580"/>
      <c r="TLX555" s="3"/>
      <c r="TLY555" s="440"/>
      <c r="TLZ555" s="3"/>
      <c r="TMA555" s="580"/>
      <c r="TMB555" s="3"/>
      <c r="TMC555" s="440"/>
      <c r="TMD555" s="3"/>
      <c r="TME555" s="580"/>
      <c r="TMF555" s="3"/>
      <c r="TMG555" s="440"/>
      <c r="TMH555" s="3"/>
      <c r="TMI555" s="580"/>
      <c r="TMJ555" s="3"/>
      <c r="TMK555" s="440"/>
      <c r="TML555" s="3"/>
      <c r="TMM555" s="580"/>
      <c r="TMN555" s="3"/>
      <c r="TMO555" s="440"/>
      <c r="TMP555" s="3"/>
      <c r="TMQ555" s="580"/>
      <c r="TMR555" s="3"/>
      <c r="TMS555" s="440"/>
      <c r="TMT555" s="3"/>
      <c r="TMU555" s="580"/>
      <c r="TMV555" s="3"/>
      <c r="TMW555" s="440"/>
      <c r="TMX555" s="3"/>
      <c r="TMY555" s="580"/>
      <c r="TMZ555" s="3"/>
      <c r="TNA555" s="440"/>
      <c r="TNB555" s="3"/>
      <c r="TNC555" s="580"/>
      <c r="TND555" s="3"/>
      <c r="TNE555" s="440"/>
      <c r="TNF555" s="3"/>
      <c r="TNG555" s="580"/>
      <c r="TNH555" s="3"/>
      <c r="TNI555" s="440"/>
      <c r="TNJ555" s="3"/>
      <c r="TNK555" s="580"/>
      <c r="TNL555" s="3"/>
      <c r="TNM555" s="440"/>
      <c r="TNN555" s="3"/>
      <c r="TNO555" s="580"/>
      <c r="TNP555" s="3"/>
      <c r="TNQ555" s="440"/>
      <c r="TNR555" s="3"/>
      <c r="TNS555" s="580"/>
      <c r="TNT555" s="3"/>
      <c r="TNU555" s="440"/>
      <c r="TNV555" s="3"/>
      <c r="TNW555" s="580"/>
      <c r="TNX555" s="3"/>
      <c r="TNY555" s="440"/>
      <c r="TNZ555" s="3"/>
      <c r="TOA555" s="580"/>
      <c r="TOB555" s="3"/>
      <c r="TOC555" s="440"/>
      <c r="TOD555" s="3"/>
      <c r="TOE555" s="580"/>
      <c r="TOF555" s="3"/>
      <c r="TOG555" s="440"/>
      <c r="TOH555" s="3"/>
      <c r="TOI555" s="580"/>
      <c r="TOJ555" s="3"/>
      <c r="TOK555" s="440"/>
      <c r="TOL555" s="3"/>
      <c r="TOM555" s="580"/>
      <c r="TON555" s="3"/>
      <c r="TOO555" s="440"/>
      <c r="TOP555" s="3"/>
      <c r="TOQ555" s="580"/>
      <c r="TOR555" s="3"/>
      <c r="TOS555" s="440"/>
      <c r="TOT555" s="3"/>
      <c r="TOU555" s="580"/>
      <c r="TOV555" s="3"/>
      <c r="TOW555" s="440"/>
      <c r="TOX555" s="3"/>
      <c r="TOY555" s="580"/>
      <c r="TOZ555" s="3"/>
      <c r="TPA555" s="440"/>
      <c r="TPB555" s="3"/>
      <c r="TPC555" s="580"/>
      <c r="TPD555" s="3"/>
      <c r="TPE555" s="440"/>
      <c r="TPF555" s="3"/>
      <c r="TPG555" s="580"/>
      <c r="TPH555" s="3"/>
      <c r="TPI555" s="440"/>
      <c r="TPJ555" s="3"/>
      <c r="TPK555" s="580"/>
      <c r="TPL555" s="3"/>
      <c r="TPM555" s="440"/>
      <c r="TPN555" s="3"/>
      <c r="TPO555" s="580"/>
      <c r="TPP555" s="3"/>
      <c r="TPQ555" s="440"/>
      <c r="TPR555" s="3"/>
      <c r="TPS555" s="580"/>
      <c r="TPT555" s="3"/>
      <c r="TPU555" s="440"/>
      <c r="TPV555" s="3"/>
      <c r="TPW555" s="580"/>
      <c r="TPX555" s="3"/>
      <c r="TPY555" s="440"/>
      <c r="TPZ555" s="3"/>
      <c r="TQA555" s="580"/>
      <c r="TQB555" s="3"/>
      <c r="TQC555" s="440"/>
      <c r="TQD555" s="3"/>
      <c r="TQE555" s="580"/>
      <c r="TQF555" s="3"/>
      <c r="TQG555" s="440"/>
      <c r="TQH555" s="3"/>
      <c r="TQI555" s="580"/>
      <c r="TQJ555" s="3"/>
      <c r="TQK555" s="440"/>
      <c r="TQL555" s="3"/>
      <c r="TQM555" s="580"/>
      <c r="TQN555" s="3"/>
      <c r="TQO555" s="440"/>
      <c r="TQP555" s="3"/>
      <c r="TQQ555" s="580"/>
      <c r="TQR555" s="3"/>
      <c r="TQS555" s="440"/>
      <c r="TQT555" s="3"/>
      <c r="TQU555" s="580"/>
      <c r="TQV555" s="3"/>
      <c r="TQW555" s="440"/>
      <c r="TQX555" s="3"/>
      <c r="TQY555" s="580"/>
      <c r="TQZ555" s="3"/>
      <c r="TRA555" s="440"/>
      <c r="TRB555" s="3"/>
      <c r="TRC555" s="580"/>
      <c r="TRD555" s="3"/>
      <c r="TRE555" s="440"/>
      <c r="TRF555" s="3"/>
      <c r="TRG555" s="580"/>
      <c r="TRH555" s="3"/>
      <c r="TRI555" s="440"/>
      <c r="TRJ555" s="3"/>
      <c r="TRK555" s="580"/>
      <c r="TRL555" s="3"/>
      <c r="TRM555" s="440"/>
      <c r="TRN555" s="3"/>
      <c r="TRO555" s="580"/>
      <c r="TRP555" s="3"/>
      <c r="TRQ555" s="440"/>
      <c r="TRR555" s="3"/>
      <c r="TRS555" s="580"/>
      <c r="TRT555" s="3"/>
      <c r="TRU555" s="440"/>
      <c r="TRV555" s="3"/>
      <c r="TRW555" s="580"/>
      <c r="TRX555" s="3"/>
      <c r="TRY555" s="440"/>
      <c r="TRZ555" s="3"/>
      <c r="TSA555" s="580"/>
      <c r="TSB555" s="3"/>
      <c r="TSC555" s="440"/>
      <c r="TSD555" s="3"/>
      <c r="TSE555" s="580"/>
      <c r="TSF555" s="3"/>
      <c r="TSG555" s="440"/>
      <c r="TSH555" s="3"/>
      <c r="TSI555" s="580"/>
      <c r="TSJ555" s="3"/>
      <c r="TSK555" s="440"/>
      <c r="TSL555" s="3"/>
      <c r="TSM555" s="580"/>
      <c r="TSN555" s="3"/>
      <c r="TSO555" s="440"/>
      <c r="TSP555" s="3"/>
      <c r="TSQ555" s="580"/>
      <c r="TSR555" s="3"/>
      <c r="TSS555" s="440"/>
      <c r="TST555" s="3"/>
      <c r="TSU555" s="580"/>
      <c r="TSV555" s="3"/>
      <c r="TSW555" s="440"/>
      <c r="TSX555" s="3"/>
      <c r="TSY555" s="580"/>
      <c r="TSZ555" s="3"/>
      <c r="TTA555" s="440"/>
      <c r="TTB555" s="3"/>
      <c r="TTC555" s="580"/>
      <c r="TTD555" s="3"/>
      <c r="TTE555" s="440"/>
      <c r="TTF555" s="3"/>
      <c r="TTG555" s="580"/>
      <c r="TTH555" s="3"/>
      <c r="TTI555" s="440"/>
      <c r="TTJ555" s="3"/>
      <c r="TTK555" s="580"/>
      <c r="TTL555" s="3"/>
      <c r="TTM555" s="440"/>
      <c r="TTN555" s="3"/>
      <c r="TTO555" s="580"/>
      <c r="TTP555" s="3"/>
      <c r="TTQ555" s="440"/>
      <c r="TTR555" s="3"/>
      <c r="TTS555" s="580"/>
      <c r="TTT555" s="3"/>
      <c r="TTU555" s="440"/>
      <c r="TTV555" s="3"/>
      <c r="TTW555" s="580"/>
      <c r="TTX555" s="3"/>
      <c r="TTY555" s="440"/>
      <c r="TTZ555" s="3"/>
      <c r="TUA555" s="580"/>
      <c r="TUB555" s="3"/>
      <c r="TUC555" s="440"/>
      <c r="TUD555" s="3"/>
      <c r="TUE555" s="580"/>
      <c r="TUF555" s="3"/>
      <c r="TUG555" s="440"/>
      <c r="TUH555" s="3"/>
      <c r="TUI555" s="580"/>
      <c r="TUJ555" s="3"/>
      <c r="TUK555" s="440"/>
      <c r="TUL555" s="3"/>
      <c r="TUM555" s="580"/>
      <c r="TUN555" s="3"/>
      <c r="TUO555" s="440"/>
      <c r="TUP555" s="3"/>
      <c r="TUQ555" s="580"/>
      <c r="TUR555" s="3"/>
      <c r="TUS555" s="440"/>
      <c r="TUT555" s="3"/>
      <c r="TUU555" s="580"/>
      <c r="TUV555" s="3"/>
      <c r="TUW555" s="440"/>
      <c r="TUX555" s="3"/>
      <c r="TUY555" s="580"/>
      <c r="TUZ555" s="3"/>
      <c r="TVA555" s="440"/>
      <c r="TVB555" s="3"/>
      <c r="TVC555" s="580"/>
      <c r="TVD555" s="3"/>
      <c r="TVE555" s="440"/>
      <c r="TVF555" s="3"/>
      <c r="TVG555" s="580"/>
      <c r="TVH555" s="3"/>
      <c r="TVI555" s="440"/>
      <c r="TVJ555" s="3"/>
      <c r="TVK555" s="580"/>
      <c r="TVL555" s="3"/>
      <c r="TVM555" s="440"/>
      <c r="TVN555" s="3"/>
      <c r="TVO555" s="580"/>
      <c r="TVP555" s="3"/>
      <c r="TVQ555" s="440"/>
      <c r="TVR555" s="3"/>
      <c r="TVS555" s="580"/>
      <c r="TVT555" s="3"/>
      <c r="TVU555" s="440"/>
      <c r="TVV555" s="3"/>
      <c r="TVW555" s="580"/>
      <c r="TVX555" s="3"/>
      <c r="TVY555" s="440"/>
      <c r="TVZ555" s="3"/>
      <c r="TWA555" s="580"/>
      <c r="TWB555" s="3"/>
      <c r="TWC555" s="440"/>
      <c r="TWD555" s="3"/>
      <c r="TWE555" s="580"/>
      <c r="TWF555" s="3"/>
      <c r="TWG555" s="440"/>
      <c r="TWH555" s="3"/>
      <c r="TWI555" s="580"/>
      <c r="TWJ555" s="3"/>
      <c r="TWK555" s="440"/>
      <c r="TWL555" s="3"/>
      <c r="TWM555" s="580"/>
      <c r="TWN555" s="3"/>
      <c r="TWO555" s="440"/>
      <c r="TWP555" s="3"/>
      <c r="TWQ555" s="580"/>
      <c r="TWR555" s="3"/>
      <c r="TWS555" s="440"/>
      <c r="TWT555" s="3"/>
      <c r="TWU555" s="580"/>
      <c r="TWV555" s="3"/>
      <c r="TWW555" s="440"/>
      <c r="TWX555" s="3"/>
      <c r="TWY555" s="580"/>
      <c r="TWZ555" s="3"/>
      <c r="TXA555" s="440"/>
      <c r="TXB555" s="3"/>
      <c r="TXC555" s="580"/>
      <c r="TXD555" s="3"/>
      <c r="TXE555" s="440"/>
      <c r="TXF555" s="3"/>
      <c r="TXG555" s="580"/>
      <c r="TXH555" s="3"/>
      <c r="TXI555" s="440"/>
      <c r="TXJ555" s="3"/>
      <c r="TXK555" s="580"/>
      <c r="TXL555" s="3"/>
      <c r="TXM555" s="440"/>
      <c r="TXN555" s="3"/>
      <c r="TXO555" s="580"/>
      <c r="TXP555" s="3"/>
      <c r="TXQ555" s="440"/>
      <c r="TXR555" s="3"/>
      <c r="TXS555" s="580"/>
      <c r="TXT555" s="3"/>
      <c r="TXU555" s="440"/>
      <c r="TXV555" s="3"/>
      <c r="TXW555" s="580"/>
      <c r="TXX555" s="3"/>
      <c r="TXY555" s="440"/>
      <c r="TXZ555" s="3"/>
      <c r="TYA555" s="580"/>
      <c r="TYB555" s="3"/>
      <c r="TYC555" s="440"/>
      <c r="TYD555" s="3"/>
      <c r="TYE555" s="580"/>
      <c r="TYF555" s="3"/>
      <c r="TYG555" s="440"/>
      <c r="TYH555" s="3"/>
      <c r="TYI555" s="580"/>
      <c r="TYJ555" s="3"/>
      <c r="TYK555" s="440"/>
      <c r="TYL555" s="3"/>
      <c r="TYM555" s="580"/>
      <c r="TYN555" s="3"/>
      <c r="TYO555" s="440"/>
      <c r="TYP555" s="3"/>
      <c r="TYQ555" s="580"/>
      <c r="TYR555" s="3"/>
      <c r="TYS555" s="440"/>
      <c r="TYT555" s="3"/>
      <c r="TYU555" s="580"/>
      <c r="TYV555" s="3"/>
      <c r="TYW555" s="440"/>
      <c r="TYX555" s="3"/>
      <c r="TYY555" s="580"/>
      <c r="TYZ555" s="3"/>
      <c r="TZA555" s="440"/>
      <c r="TZB555" s="3"/>
      <c r="TZC555" s="580"/>
      <c r="TZD555" s="3"/>
      <c r="TZE555" s="440"/>
      <c r="TZF555" s="3"/>
      <c r="TZG555" s="580"/>
      <c r="TZH555" s="3"/>
      <c r="TZI555" s="440"/>
      <c r="TZJ555" s="3"/>
      <c r="TZK555" s="580"/>
      <c r="TZL555" s="3"/>
      <c r="TZM555" s="440"/>
      <c r="TZN555" s="3"/>
      <c r="TZO555" s="580"/>
      <c r="TZP555" s="3"/>
      <c r="TZQ555" s="440"/>
      <c r="TZR555" s="3"/>
      <c r="TZS555" s="580"/>
      <c r="TZT555" s="3"/>
      <c r="TZU555" s="440"/>
      <c r="TZV555" s="3"/>
      <c r="TZW555" s="580"/>
      <c r="TZX555" s="3"/>
      <c r="TZY555" s="440"/>
      <c r="TZZ555" s="3"/>
      <c r="UAA555" s="580"/>
      <c r="UAB555" s="3"/>
      <c r="UAC555" s="440"/>
      <c r="UAD555" s="3"/>
      <c r="UAE555" s="580"/>
      <c r="UAF555" s="3"/>
      <c r="UAG555" s="440"/>
      <c r="UAH555" s="3"/>
      <c r="UAI555" s="580"/>
      <c r="UAJ555" s="3"/>
      <c r="UAK555" s="440"/>
      <c r="UAL555" s="3"/>
      <c r="UAM555" s="580"/>
      <c r="UAN555" s="3"/>
      <c r="UAO555" s="440"/>
      <c r="UAP555" s="3"/>
      <c r="UAQ555" s="580"/>
      <c r="UAR555" s="3"/>
      <c r="UAS555" s="440"/>
      <c r="UAT555" s="3"/>
      <c r="UAU555" s="580"/>
      <c r="UAV555" s="3"/>
      <c r="UAW555" s="440"/>
      <c r="UAX555" s="3"/>
      <c r="UAY555" s="580"/>
      <c r="UAZ555" s="3"/>
      <c r="UBA555" s="440"/>
      <c r="UBB555" s="3"/>
      <c r="UBC555" s="580"/>
      <c r="UBD555" s="3"/>
      <c r="UBE555" s="440"/>
      <c r="UBF555" s="3"/>
      <c r="UBG555" s="580"/>
      <c r="UBH555" s="3"/>
      <c r="UBI555" s="440"/>
      <c r="UBJ555" s="3"/>
      <c r="UBK555" s="580"/>
      <c r="UBL555" s="3"/>
      <c r="UBM555" s="440"/>
      <c r="UBN555" s="3"/>
      <c r="UBO555" s="580"/>
      <c r="UBP555" s="3"/>
      <c r="UBQ555" s="440"/>
      <c r="UBR555" s="3"/>
      <c r="UBS555" s="580"/>
      <c r="UBT555" s="3"/>
      <c r="UBU555" s="440"/>
      <c r="UBV555" s="3"/>
      <c r="UBW555" s="580"/>
      <c r="UBX555" s="3"/>
      <c r="UBY555" s="440"/>
      <c r="UBZ555" s="3"/>
      <c r="UCA555" s="580"/>
      <c r="UCB555" s="3"/>
      <c r="UCC555" s="440"/>
      <c r="UCD555" s="3"/>
      <c r="UCE555" s="580"/>
      <c r="UCF555" s="3"/>
      <c r="UCG555" s="440"/>
      <c r="UCH555" s="3"/>
      <c r="UCI555" s="580"/>
      <c r="UCJ555" s="3"/>
      <c r="UCK555" s="440"/>
      <c r="UCL555" s="3"/>
      <c r="UCM555" s="580"/>
      <c r="UCN555" s="3"/>
      <c r="UCO555" s="440"/>
      <c r="UCP555" s="3"/>
      <c r="UCQ555" s="580"/>
      <c r="UCR555" s="3"/>
      <c r="UCS555" s="440"/>
      <c r="UCT555" s="3"/>
      <c r="UCU555" s="580"/>
      <c r="UCV555" s="3"/>
      <c r="UCW555" s="440"/>
      <c r="UCX555" s="3"/>
      <c r="UCY555" s="580"/>
      <c r="UCZ555" s="3"/>
      <c r="UDA555" s="440"/>
      <c r="UDB555" s="3"/>
      <c r="UDC555" s="580"/>
      <c r="UDD555" s="3"/>
      <c r="UDE555" s="440"/>
      <c r="UDF555" s="3"/>
      <c r="UDG555" s="580"/>
      <c r="UDH555" s="3"/>
      <c r="UDI555" s="440"/>
      <c r="UDJ555" s="3"/>
      <c r="UDK555" s="580"/>
      <c r="UDL555" s="3"/>
      <c r="UDM555" s="440"/>
      <c r="UDN555" s="3"/>
      <c r="UDO555" s="580"/>
      <c r="UDP555" s="3"/>
      <c r="UDQ555" s="440"/>
      <c r="UDR555" s="3"/>
      <c r="UDS555" s="580"/>
      <c r="UDT555" s="3"/>
      <c r="UDU555" s="440"/>
      <c r="UDV555" s="3"/>
      <c r="UDW555" s="580"/>
      <c r="UDX555" s="3"/>
      <c r="UDY555" s="440"/>
      <c r="UDZ555" s="3"/>
      <c r="UEA555" s="580"/>
      <c r="UEB555" s="3"/>
      <c r="UEC555" s="440"/>
      <c r="UED555" s="3"/>
      <c r="UEE555" s="580"/>
      <c r="UEF555" s="3"/>
      <c r="UEG555" s="440"/>
      <c r="UEH555" s="3"/>
      <c r="UEI555" s="580"/>
      <c r="UEJ555" s="3"/>
      <c r="UEK555" s="440"/>
      <c r="UEL555" s="3"/>
      <c r="UEM555" s="580"/>
      <c r="UEN555" s="3"/>
      <c r="UEO555" s="440"/>
      <c r="UEP555" s="3"/>
      <c r="UEQ555" s="580"/>
      <c r="UER555" s="3"/>
      <c r="UES555" s="440"/>
      <c r="UET555" s="3"/>
      <c r="UEU555" s="580"/>
      <c r="UEV555" s="3"/>
      <c r="UEW555" s="440"/>
      <c r="UEX555" s="3"/>
      <c r="UEY555" s="580"/>
      <c r="UEZ555" s="3"/>
      <c r="UFA555" s="440"/>
      <c r="UFB555" s="3"/>
      <c r="UFC555" s="580"/>
      <c r="UFD555" s="3"/>
      <c r="UFE555" s="440"/>
      <c r="UFF555" s="3"/>
      <c r="UFG555" s="580"/>
      <c r="UFH555" s="3"/>
      <c r="UFI555" s="440"/>
      <c r="UFJ555" s="3"/>
      <c r="UFK555" s="580"/>
      <c r="UFL555" s="3"/>
      <c r="UFM555" s="440"/>
      <c r="UFN555" s="3"/>
      <c r="UFO555" s="580"/>
      <c r="UFP555" s="3"/>
      <c r="UFQ555" s="440"/>
      <c r="UFR555" s="3"/>
      <c r="UFS555" s="580"/>
      <c r="UFT555" s="3"/>
      <c r="UFU555" s="440"/>
      <c r="UFV555" s="3"/>
      <c r="UFW555" s="580"/>
      <c r="UFX555" s="3"/>
      <c r="UFY555" s="440"/>
      <c r="UFZ555" s="3"/>
      <c r="UGA555" s="580"/>
      <c r="UGB555" s="3"/>
      <c r="UGC555" s="440"/>
      <c r="UGD555" s="3"/>
      <c r="UGE555" s="580"/>
      <c r="UGF555" s="3"/>
      <c r="UGG555" s="440"/>
      <c r="UGH555" s="3"/>
      <c r="UGI555" s="580"/>
      <c r="UGJ555" s="3"/>
      <c r="UGK555" s="440"/>
      <c r="UGL555" s="3"/>
      <c r="UGM555" s="580"/>
      <c r="UGN555" s="3"/>
      <c r="UGO555" s="440"/>
      <c r="UGP555" s="3"/>
      <c r="UGQ555" s="580"/>
      <c r="UGR555" s="3"/>
      <c r="UGS555" s="440"/>
      <c r="UGT555" s="3"/>
      <c r="UGU555" s="580"/>
      <c r="UGV555" s="3"/>
      <c r="UGW555" s="440"/>
      <c r="UGX555" s="3"/>
      <c r="UGY555" s="580"/>
      <c r="UGZ555" s="3"/>
      <c r="UHA555" s="440"/>
      <c r="UHB555" s="3"/>
      <c r="UHC555" s="580"/>
      <c r="UHD555" s="3"/>
      <c r="UHE555" s="440"/>
      <c r="UHF555" s="3"/>
      <c r="UHG555" s="580"/>
      <c r="UHH555" s="3"/>
      <c r="UHI555" s="440"/>
      <c r="UHJ555" s="3"/>
      <c r="UHK555" s="580"/>
      <c r="UHL555" s="3"/>
      <c r="UHM555" s="440"/>
      <c r="UHN555" s="3"/>
      <c r="UHO555" s="580"/>
      <c r="UHP555" s="3"/>
      <c r="UHQ555" s="440"/>
      <c r="UHR555" s="3"/>
      <c r="UHS555" s="580"/>
      <c r="UHT555" s="3"/>
      <c r="UHU555" s="440"/>
      <c r="UHV555" s="3"/>
      <c r="UHW555" s="580"/>
      <c r="UHX555" s="3"/>
      <c r="UHY555" s="440"/>
      <c r="UHZ555" s="3"/>
      <c r="UIA555" s="580"/>
      <c r="UIB555" s="3"/>
      <c r="UIC555" s="440"/>
      <c r="UID555" s="3"/>
      <c r="UIE555" s="580"/>
      <c r="UIF555" s="3"/>
      <c r="UIG555" s="440"/>
      <c r="UIH555" s="3"/>
      <c r="UII555" s="580"/>
      <c r="UIJ555" s="3"/>
      <c r="UIK555" s="440"/>
      <c r="UIL555" s="3"/>
      <c r="UIM555" s="580"/>
      <c r="UIN555" s="3"/>
      <c r="UIO555" s="440"/>
      <c r="UIP555" s="3"/>
      <c r="UIQ555" s="580"/>
      <c r="UIR555" s="3"/>
      <c r="UIS555" s="440"/>
      <c r="UIT555" s="3"/>
      <c r="UIU555" s="580"/>
      <c r="UIV555" s="3"/>
      <c r="UIW555" s="440"/>
      <c r="UIX555" s="3"/>
      <c r="UIY555" s="580"/>
      <c r="UIZ555" s="3"/>
      <c r="UJA555" s="440"/>
      <c r="UJB555" s="3"/>
      <c r="UJC555" s="580"/>
      <c r="UJD555" s="3"/>
      <c r="UJE555" s="440"/>
      <c r="UJF555" s="3"/>
      <c r="UJG555" s="580"/>
      <c r="UJH555" s="3"/>
      <c r="UJI555" s="440"/>
      <c r="UJJ555" s="3"/>
      <c r="UJK555" s="580"/>
      <c r="UJL555" s="3"/>
      <c r="UJM555" s="440"/>
      <c r="UJN555" s="3"/>
      <c r="UJO555" s="580"/>
      <c r="UJP555" s="3"/>
      <c r="UJQ555" s="440"/>
      <c r="UJR555" s="3"/>
      <c r="UJS555" s="580"/>
      <c r="UJT555" s="3"/>
      <c r="UJU555" s="440"/>
      <c r="UJV555" s="3"/>
      <c r="UJW555" s="580"/>
      <c r="UJX555" s="3"/>
      <c r="UJY555" s="440"/>
      <c r="UJZ555" s="3"/>
      <c r="UKA555" s="580"/>
      <c r="UKB555" s="3"/>
      <c r="UKC555" s="440"/>
      <c r="UKD555" s="3"/>
      <c r="UKE555" s="580"/>
      <c r="UKF555" s="3"/>
      <c r="UKG555" s="440"/>
      <c r="UKH555" s="3"/>
      <c r="UKI555" s="580"/>
      <c r="UKJ555" s="3"/>
      <c r="UKK555" s="440"/>
      <c r="UKL555" s="3"/>
      <c r="UKM555" s="580"/>
      <c r="UKN555" s="3"/>
      <c r="UKO555" s="440"/>
      <c r="UKP555" s="3"/>
      <c r="UKQ555" s="580"/>
      <c r="UKR555" s="3"/>
      <c r="UKS555" s="440"/>
      <c r="UKT555" s="3"/>
      <c r="UKU555" s="580"/>
      <c r="UKV555" s="3"/>
      <c r="UKW555" s="440"/>
      <c r="UKX555" s="3"/>
      <c r="UKY555" s="580"/>
      <c r="UKZ555" s="3"/>
      <c r="ULA555" s="440"/>
      <c r="ULB555" s="3"/>
      <c r="ULC555" s="580"/>
      <c r="ULD555" s="3"/>
      <c r="ULE555" s="440"/>
      <c r="ULF555" s="3"/>
      <c r="ULG555" s="580"/>
      <c r="ULH555" s="3"/>
      <c r="ULI555" s="440"/>
      <c r="ULJ555" s="3"/>
      <c r="ULK555" s="580"/>
      <c r="ULL555" s="3"/>
      <c r="ULM555" s="440"/>
      <c r="ULN555" s="3"/>
      <c r="ULO555" s="580"/>
      <c r="ULP555" s="3"/>
      <c r="ULQ555" s="440"/>
      <c r="ULR555" s="3"/>
      <c r="ULS555" s="580"/>
      <c r="ULT555" s="3"/>
      <c r="ULU555" s="440"/>
      <c r="ULV555" s="3"/>
      <c r="ULW555" s="580"/>
      <c r="ULX555" s="3"/>
      <c r="ULY555" s="440"/>
      <c r="ULZ555" s="3"/>
      <c r="UMA555" s="580"/>
      <c r="UMB555" s="3"/>
      <c r="UMC555" s="440"/>
      <c r="UMD555" s="3"/>
      <c r="UME555" s="580"/>
      <c r="UMF555" s="3"/>
      <c r="UMG555" s="440"/>
      <c r="UMH555" s="3"/>
      <c r="UMI555" s="580"/>
      <c r="UMJ555" s="3"/>
      <c r="UMK555" s="440"/>
      <c r="UML555" s="3"/>
      <c r="UMM555" s="580"/>
      <c r="UMN555" s="3"/>
      <c r="UMO555" s="440"/>
      <c r="UMP555" s="3"/>
      <c r="UMQ555" s="580"/>
      <c r="UMR555" s="3"/>
      <c r="UMS555" s="440"/>
      <c r="UMT555" s="3"/>
      <c r="UMU555" s="580"/>
      <c r="UMV555" s="3"/>
      <c r="UMW555" s="440"/>
      <c r="UMX555" s="3"/>
      <c r="UMY555" s="580"/>
      <c r="UMZ555" s="3"/>
      <c r="UNA555" s="440"/>
      <c r="UNB555" s="3"/>
      <c r="UNC555" s="580"/>
      <c r="UND555" s="3"/>
      <c r="UNE555" s="440"/>
      <c r="UNF555" s="3"/>
      <c r="UNG555" s="580"/>
      <c r="UNH555" s="3"/>
      <c r="UNI555" s="440"/>
      <c r="UNJ555" s="3"/>
      <c r="UNK555" s="580"/>
      <c r="UNL555" s="3"/>
      <c r="UNM555" s="440"/>
      <c r="UNN555" s="3"/>
      <c r="UNO555" s="580"/>
      <c r="UNP555" s="3"/>
      <c r="UNQ555" s="440"/>
      <c r="UNR555" s="3"/>
      <c r="UNS555" s="580"/>
      <c r="UNT555" s="3"/>
      <c r="UNU555" s="440"/>
      <c r="UNV555" s="3"/>
      <c r="UNW555" s="580"/>
      <c r="UNX555" s="3"/>
      <c r="UNY555" s="440"/>
      <c r="UNZ555" s="3"/>
      <c r="UOA555" s="580"/>
      <c r="UOB555" s="3"/>
      <c r="UOC555" s="440"/>
      <c r="UOD555" s="3"/>
      <c r="UOE555" s="580"/>
      <c r="UOF555" s="3"/>
      <c r="UOG555" s="440"/>
      <c r="UOH555" s="3"/>
      <c r="UOI555" s="580"/>
      <c r="UOJ555" s="3"/>
      <c r="UOK555" s="440"/>
      <c r="UOL555" s="3"/>
      <c r="UOM555" s="580"/>
      <c r="UON555" s="3"/>
      <c r="UOO555" s="440"/>
      <c r="UOP555" s="3"/>
      <c r="UOQ555" s="580"/>
      <c r="UOR555" s="3"/>
      <c r="UOS555" s="440"/>
      <c r="UOT555" s="3"/>
      <c r="UOU555" s="580"/>
      <c r="UOV555" s="3"/>
      <c r="UOW555" s="440"/>
      <c r="UOX555" s="3"/>
      <c r="UOY555" s="580"/>
      <c r="UOZ555" s="3"/>
      <c r="UPA555" s="440"/>
      <c r="UPB555" s="3"/>
      <c r="UPC555" s="580"/>
      <c r="UPD555" s="3"/>
      <c r="UPE555" s="440"/>
      <c r="UPF555" s="3"/>
      <c r="UPG555" s="580"/>
      <c r="UPH555" s="3"/>
      <c r="UPI555" s="440"/>
      <c r="UPJ555" s="3"/>
      <c r="UPK555" s="580"/>
      <c r="UPL555" s="3"/>
      <c r="UPM555" s="440"/>
      <c r="UPN555" s="3"/>
      <c r="UPO555" s="580"/>
      <c r="UPP555" s="3"/>
      <c r="UPQ555" s="440"/>
      <c r="UPR555" s="3"/>
      <c r="UPS555" s="580"/>
      <c r="UPT555" s="3"/>
      <c r="UPU555" s="440"/>
      <c r="UPV555" s="3"/>
      <c r="UPW555" s="580"/>
      <c r="UPX555" s="3"/>
      <c r="UPY555" s="440"/>
      <c r="UPZ555" s="3"/>
      <c r="UQA555" s="580"/>
      <c r="UQB555" s="3"/>
      <c r="UQC555" s="440"/>
      <c r="UQD555" s="3"/>
      <c r="UQE555" s="580"/>
      <c r="UQF555" s="3"/>
      <c r="UQG555" s="440"/>
      <c r="UQH555" s="3"/>
      <c r="UQI555" s="580"/>
      <c r="UQJ555" s="3"/>
      <c r="UQK555" s="440"/>
      <c r="UQL555" s="3"/>
      <c r="UQM555" s="580"/>
      <c r="UQN555" s="3"/>
      <c r="UQO555" s="440"/>
      <c r="UQP555" s="3"/>
      <c r="UQQ555" s="580"/>
      <c r="UQR555" s="3"/>
      <c r="UQS555" s="440"/>
      <c r="UQT555" s="3"/>
      <c r="UQU555" s="580"/>
      <c r="UQV555" s="3"/>
      <c r="UQW555" s="440"/>
      <c r="UQX555" s="3"/>
      <c r="UQY555" s="580"/>
      <c r="UQZ555" s="3"/>
      <c r="URA555" s="440"/>
      <c r="URB555" s="3"/>
      <c r="URC555" s="580"/>
      <c r="URD555" s="3"/>
      <c r="URE555" s="440"/>
      <c r="URF555" s="3"/>
      <c r="URG555" s="580"/>
      <c r="URH555" s="3"/>
      <c r="URI555" s="440"/>
      <c r="URJ555" s="3"/>
      <c r="URK555" s="580"/>
      <c r="URL555" s="3"/>
      <c r="URM555" s="440"/>
      <c r="URN555" s="3"/>
      <c r="URO555" s="580"/>
      <c r="URP555" s="3"/>
      <c r="URQ555" s="440"/>
      <c r="URR555" s="3"/>
      <c r="URS555" s="580"/>
      <c r="URT555" s="3"/>
      <c r="URU555" s="440"/>
      <c r="URV555" s="3"/>
      <c r="URW555" s="580"/>
      <c r="URX555" s="3"/>
      <c r="URY555" s="440"/>
      <c r="URZ555" s="3"/>
      <c r="USA555" s="580"/>
      <c r="USB555" s="3"/>
      <c r="USC555" s="440"/>
      <c r="USD555" s="3"/>
      <c r="USE555" s="580"/>
      <c r="USF555" s="3"/>
      <c r="USG555" s="440"/>
      <c r="USH555" s="3"/>
      <c r="USI555" s="580"/>
      <c r="USJ555" s="3"/>
      <c r="USK555" s="440"/>
      <c r="USL555" s="3"/>
      <c r="USM555" s="580"/>
      <c r="USN555" s="3"/>
      <c r="USO555" s="440"/>
      <c r="USP555" s="3"/>
      <c r="USQ555" s="580"/>
      <c r="USR555" s="3"/>
      <c r="USS555" s="440"/>
      <c r="UST555" s="3"/>
      <c r="USU555" s="580"/>
      <c r="USV555" s="3"/>
      <c r="USW555" s="440"/>
      <c r="USX555" s="3"/>
      <c r="USY555" s="580"/>
      <c r="USZ555" s="3"/>
      <c r="UTA555" s="440"/>
      <c r="UTB555" s="3"/>
      <c r="UTC555" s="580"/>
      <c r="UTD555" s="3"/>
      <c r="UTE555" s="440"/>
      <c r="UTF555" s="3"/>
      <c r="UTG555" s="580"/>
      <c r="UTH555" s="3"/>
      <c r="UTI555" s="440"/>
      <c r="UTJ555" s="3"/>
      <c r="UTK555" s="580"/>
      <c r="UTL555" s="3"/>
      <c r="UTM555" s="440"/>
      <c r="UTN555" s="3"/>
      <c r="UTO555" s="580"/>
      <c r="UTP555" s="3"/>
      <c r="UTQ555" s="440"/>
      <c r="UTR555" s="3"/>
      <c r="UTS555" s="580"/>
      <c r="UTT555" s="3"/>
      <c r="UTU555" s="440"/>
      <c r="UTV555" s="3"/>
      <c r="UTW555" s="580"/>
      <c r="UTX555" s="3"/>
      <c r="UTY555" s="440"/>
      <c r="UTZ555" s="3"/>
      <c r="UUA555" s="580"/>
      <c r="UUB555" s="3"/>
      <c r="UUC555" s="440"/>
      <c r="UUD555" s="3"/>
      <c r="UUE555" s="580"/>
      <c r="UUF555" s="3"/>
      <c r="UUG555" s="440"/>
      <c r="UUH555" s="3"/>
      <c r="UUI555" s="580"/>
      <c r="UUJ555" s="3"/>
      <c r="UUK555" s="440"/>
      <c r="UUL555" s="3"/>
      <c r="UUM555" s="580"/>
      <c r="UUN555" s="3"/>
      <c r="UUO555" s="440"/>
      <c r="UUP555" s="3"/>
      <c r="UUQ555" s="580"/>
      <c r="UUR555" s="3"/>
      <c r="UUS555" s="440"/>
      <c r="UUT555" s="3"/>
      <c r="UUU555" s="580"/>
      <c r="UUV555" s="3"/>
      <c r="UUW555" s="440"/>
      <c r="UUX555" s="3"/>
      <c r="UUY555" s="580"/>
      <c r="UUZ555" s="3"/>
      <c r="UVA555" s="440"/>
      <c r="UVB555" s="3"/>
      <c r="UVC555" s="580"/>
      <c r="UVD555" s="3"/>
      <c r="UVE555" s="440"/>
      <c r="UVF555" s="3"/>
      <c r="UVG555" s="580"/>
      <c r="UVH555" s="3"/>
      <c r="UVI555" s="440"/>
      <c r="UVJ555" s="3"/>
      <c r="UVK555" s="580"/>
      <c r="UVL555" s="3"/>
      <c r="UVM555" s="440"/>
      <c r="UVN555" s="3"/>
      <c r="UVO555" s="580"/>
      <c r="UVP555" s="3"/>
      <c r="UVQ555" s="440"/>
      <c r="UVR555" s="3"/>
      <c r="UVS555" s="580"/>
      <c r="UVT555" s="3"/>
      <c r="UVU555" s="440"/>
      <c r="UVV555" s="3"/>
      <c r="UVW555" s="580"/>
      <c r="UVX555" s="3"/>
      <c r="UVY555" s="440"/>
      <c r="UVZ555" s="3"/>
      <c r="UWA555" s="580"/>
      <c r="UWB555" s="3"/>
      <c r="UWC555" s="440"/>
      <c r="UWD555" s="3"/>
      <c r="UWE555" s="580"/>
      <c r="UWF555" s="3"/>
      <c r="UWG555" s="440"/>
      <c r="UWH555" s="3"/>
      <c r="UWI555" s="580"/>
      <c r="UWJ555" s="3"/>
      <c r="UWK555" s="440"/>
      <c r="UWL555" s="3"/>
      <c r="UWM555" s="580"/>
      <c r="UWN555" s="3"/>
      <c r="UWO555" s="440"/>
      <c r="UWP555" s="3"/>
      <c r="UWQ555" s="580"/>
      <c r="UWR555" s="3"/>
      <c r="UWS555" s="440"/>
      <c r="UWT555" s="3"/>
      <c r="UWU555" s="580"/>
      <c r="UWV555" s="3"/>
      <c r="UWW555" s="440"/>
      <c r="UWX555" s="3"/>
      <c r="UWY555" s="580"/>
      <c r="UWZ555" s="3"/>
      <c r="UXA555" s="440"/>
      <c r="UXB555" s="3"/>
      <c r="UXC555" s="580"/>
      <c r="UXD555" s="3"/>
      <c r="UXE555" s="440"/>
      <c r="UXF555" s="3"/>
      <c r="UXG555" s="580"/>
      <c r="UXH555" s="3"/>
      <c r="UXI555" s="440"/>
      <c r="UXJ555" s="3"/>
      <c r="UXK555" s="580"/>
      <c r="UXL555" s="3"/>
      <c r="UXM555" s="440"/>
      <c r="UXN555" s="3"/>
      <c r="UXO555" s="580"/>
      <c r="UXP555" s="3"/>
      <c r="UXQ555" s="440"/>
      <c r="UXR555" s="3"/>
      <c r="UXS555" s="580"/>
      <c r="UXT555" s="3"/>
      <c r="UXU555" s="440"/>
      <c r="UXV555" s="3"/>
      <c r="UXW555" s="580"/>
      <c r="UXX555" s="3"/>
      <c r="UXY555" s="440"/>
      <c r="UXZ555" s="3"/>
      <c r="UYA555" s="580"/>
      <c r="UYB555" s="3"/>
      <c r="UYC555" s="440"/>
      <c r="UYD555" s="3"/>
      <c r="UYE555" s="580"/>
      <c r="UYF555" s="3"/>
      <c r="UYG555" s="440"/>
      <c r="UYH555" s="3"/>
      <c r="UYI555" s="580"/>
      <c r="UYJ555" s="3"/>
      <c r="UYK555" s="440"/>
      <c r="UYL555" s="3"/>
      <c r="UYM555" s="580"/>
      <c r="UYN555" s="3"/>
      <c r="UYO555" s="440"/>
      <c r="UYP555" s="3"/>
      <c r="UYQ555" s="580"/>
      <c r="UYR555" s="3"/>
      <c r="UYS555" s="440"/>
      <c r="UYT555" s="3"/>
      <c r="UYU555" s="580"/>
      <c r="UYV555" s="3"/>
      <c r="UYW555" s="440"/>
      <c r="UYX555" s="3"/>
      <c r="UYY555" s="580"/>
      <c r="UYZ555" s="3"/>
      <c r="UZA555" s="440"/>
      <c r="UZB555" s="3"/>
      <c r="UZC555" s="580"/>
      <c r="UZD555" s="3"/>
      <c r="UZE555" s="440"/>
      <c r="UZF555" s="3"/>
      <c r="UZG555" s="580"/>
      <c r="UZH555" s="3"/>
      <c r="UZI555" s="440"/>
      <c r="UZJ555" s="3"/>
      <c r="UZK555" s="580"/>
      <c r="UZL555" s="3"/>
      <c r="UZM555" s="440"/>
      <c r="UZN555" s="3"/>
      <c r="UZO555" s="580"/>
      <c r="UZP555" s="3"/>
      <c r="UZQ555" s="440"/>
      <c r="UZR555" s="3"/>
      <c r="UZS555" s="580"/>
      <c r="UZT555" s="3"/>
      <c r="UZU555" s="440"/>
      <c r="UZV555" s="3"/>
      <c r="UZW555" s="580"/>
      <c r="UZX555" s="3"/>
      <c r="UZY555" s="440"/>
      <c r="UZZ555" s="3"/>
      <c r="VAA555" s="580"/>
      <c r="VAB555" s="3"/>
      <c r="VAC555" s="440"/>
      <c r="VAD555" s="3"/>
      <c r="VAE555" s="580"/>
      <c r="VAF555" s="3"/>
      <c r="VAG555" s="440"/>
      <c r="VAH555" s="3"/>
      <c r="VAI555" s="580"/>
      <c r="VAJ555" s="3"/>
      <c r="VAK555" s="440"/>
      <c r="VAL555" s="3"/>
      <c r="VAM555" s="580"/>
      <c r="VAN555" s="3"/>
      <c r="VAO555" s="440"/>
      <c r="VAP555" s="3"/>
      <c r="VAQ555" s="580"/>
      <c r="VAR555" s="3"/>
      <c r="VAS555" s="440"/>
      <c r="VAT555" s="3"/>
      <c r="VAU555" s="580"/>
      <c r="VAV555" s="3"/>
      <c r="VAW555" s="440"/>
      <c r="VAX555" s="3"/>
      <c r="VAY555" s="580"/>
      <c r="VAZ555" s="3"/>
      <c r="VBA555" s="440"/>
      <c r="VBB555" s="3"/>
      <c r="VBC555" s="580"/>
      <c r="VBD555" s="3"/>
      <c r="VBE555" s="440"/>
      <c r="VBF555" s="3"/>
      <c r="VBG555" s="580"/>
      <c r="VBH555" s="3"/>
      <c r="VBI555" s="440"/>
      <c r="VBJ555" s="3"/>
      <c r="VBK555" s="580"/>
      <c r="VBL555" s="3"/>
      <c r="VBM555" s="440"/>
      <c r="VBN555" s="3"/>
      <c r="VBO555" s="580"/>
      <c r="VBP555" s="3"/>
      <c r="VBQ555" s="440"/>
      <c r="VBR555" s="3"/>
      <c r="VBS555" s="580"/>
      <c r="VBT555" s="3"/>
      <c r="VBU555" s="440"/>
      <c r="VBV555" s="3"/>
      <c r="VBW555" s="580"/>
      <c r="VBX555" s="3"/>
      <c r="VBY555" s="440"/>
      <c r="VBZ555" s="3"/>
      <c r="VCA555" s="580"/>
      <c r="VCB555" s="3"/>
      <c r="VCC555" s="440"/>
      <c r="VCD555" s="3"/>
      <c r="VCE555" s="580"/>
      <c r="VCF555" s="3"/>
      <c r="VCG555" s="440"/>
      <c r="VCH555" s="3"/>
      <c r="VCI555" s="580"/>
      <c r="VCJ555" s="3"/>
      <c r="VCK555" s="440"/>
      <c r="VCL555" s="3"/>
      <c r="VCM555" s="580"/>
      <c r="VCN555" s="3"/>
      <c r="VCO555" s="440"/>
      <c r="VCP555" s="3"/>
      <c r="VCQ555" s="580"/>
      <c r="VCR555" s="3"/>
      <c r="VCS555" s="440"/>
      <c r="VCT555" s="3"/>
      <c r="VCU555" s="580"/>
      <c r="VCV555" s="3"/>
      <c r="VCW555" s="440"/>
      <c r="VCX555" s="3"/>
      <c r="VCY555" s="580"/>
      <c r="VCZ555" s="3"/>
      <c r="VDA555" s="440"/>
      <c r="VDB555" s="3"/>
      <c r="VDC555" s="580"/>
      <c r="VDD555" s="3"/>
      <c r="VDE555" s="440"/>
      <c r="VDF555" s="3"/>
      <c r="VDG555" s="580"/>
      <c r="VDH555" s="3"/>
      <c r="VDI555" s="440"/>
      <c r="VDJ555" s="3"/>
      <c r="VDK555" s="580"/>
      <c r="VDL555" s="3"/>
      <c r="VDM555" s="440"/>
      <c r="VDN555" s="3"/>
      <c r="VDO555" s="580"/>
      <c r="VDP555" s="3"/>
      <c r="VDQ555" s="440"/>
      <c r="VDR555" s="3"/>
      <c r="VDS555" s="580"/>
      <c r="VDT555" s="3"/>
      <c r="VDU555" s="440"/>
      <c r="VDV555" s="3"/>
      <c r="VDW555" s="580"/>
      <c r="VDX555" s="3"/>
      <c r="VDY555" s="440"/>
      <c r="VDZ555" s="3"/>
      <c r="VEA555" s="580"/>
      <c r="VEB555" s="3"/>
      <c r="VEC555" s="440"/>
      <c r="VED555" s="3"/>
      <c r="VEE555" s="580"/>
      <c r="VEF555" s="3"/>
      <c r="VEG555" s="440"/>
      <c r="VEH555" s="3"/>
      <c r="VEI555" s="580"/>
      <c r="VEJ555" s="3"/>
      <c r="VEK555" s="440"/>
      <c r="VEL555" s="3"/>
      <c r="VEM555" s="580"/>
      <c r="VEN555" s="3"/>
      <c r="VEO555" s="440"/>
      <c r="VEP555" s="3"/>
      <c r="VEQ555" s="580"/>
      <c r="VER555" s="3"/>
      <c r="VES555" s="440"/>
      <c r="VET555" s="3"/>
      <c r="VEU555" s="580"/>
      <c r="VEV555" s="3"/>
      <c r="VEW555" s="440"/>
      <c r="VEX555" s="3"/>
      <c r="VEY555" s="580"/>
      <c r="VEZ555" s="3"/>
      <c r="VFA555" s="440"/>
      <c r="VFB555" s="3"/>
      <c r="VFC555" s="580"/>
      <c r="VFD555" s="3"/>
      <c r="VFE555" s="440"/>
      <c r="VFF555" s="3"/>
      <c r="VFG555" s="580"/>
      <c r="VFH555" s="3"/>
      <c r="VFI555" s="440"/>
      <c r="VFJ555" s="3"/>
      <c r="VFK555" s="580"/>
      <c r="VFL555" s="3"/>
      <c r="VFM555" s="440"/>
      <c r="VFN555" s="3"/>
      <c r="VFO555" s="580"/>
      <c r="VFP555" s="3"/>
      <c r="VFQ555" s="440"/>
      <c r="VFR555" s="3"/>
      <c r="VFS555" s="580"/>
      <c r="VFT555" s="3"/>
      <c r="VFU555" s="440"/>
      <c r="VFV555" s="3"/>
      <c r="VFW555" s="580"/>
      <c r="VFX555" s="3"/>
      <c r="VFY555" s="440"/>
      <c r="VFZ555" s="3"/>
      <c r="VGA555" s="580"/>
      <c r="VGB555" s="3"/>
      <c r="VGC555" s="440"/>
      <c r="VGD555" s="3"/>
      <c r="VGE555" s="580"/>
      <c r="VGF555" s="3"/>
      <c r="VGG555" s="440"/>
      <c r="VGH555" s="3"/>
      <c r="VGI555" s="580"/>
      <c r="VGJ555" s="3"/>
      <c r="VGK555" s="440"/>
      <c r="VGL555" s="3"/>
      <c r="VGM555" s="580"/>
      <c r="VGN555" s="3"/>
      <c r="VGO555" s="440"/>
      <c r="VGP555" s="3"/>
      <c r="VGQ555" s="580"/>
      <c r="VGR555" s="3"/>
      <c r="VGS555" s="440"/>
      <c r="VGT555" s="3"/>
      <c r="VGU555" s="580"/>
      <c r="VGV555" s="3"/>
      <c r="VGW555" s="440"/>
      <c r="VGX555" s="3"/>
      <c r="VGY555" s="580"/>
      <c r="VGZ555" s="3"/>
      <c r="VHA555" s="440"/>
      <c r="VHB555" s="3"/>
      <c r="VHC555" s="580"/>
      <c r="VHD555" s="3"/>
      <c r="VHE555" s="440"/>
      <c r="VHF555" s="3"/>
      <c r="VHG555" s="580"/>
      <c r="VHH555" s="3"/>
      <c r="VHI555" s="440"/>
      <c r="VHJ555" s="3"/>
      <c r="VHK555" s="580"/>
      <c r="VHL555" s="3"/>
      <c r="VHM555" s="440"/>
      <c r="VHN555" s="3"/>
      <c r="VHO555" s="580"/>
      <c r="VHP555" s="3"/>
      <c r="VHQ555" s="440"/>
      <c r="VHR555" s="3"/>
      <c r="VHS555" s="580"/>
      <c r="VHT555" s="3"/>
      <c r="VHU555" s="440"/>
      <c r="VHV555" s="3"/>
      <c r="VHW555" s="580"/>
      <c r="VHX555" s="3"/>
      <c r="VHY555" s="440"/>
      <c r="VHZ555" s="3"/>
      <c r="VIA555" s="580"/>
      <c r="VIB555" s="3"/>
      <c r="VIC555" s="440"/>
      <c r="VID555" s="3"/>
      <c r="VIE555" s="580"/>
      <c r="VIF555" s="3"/>
      <c r="VIG555" s="440"/>
      <c r="VIH555" s="3"/>
      <c r="VII555" s="580"/>
      <c r="VIJ555" s="3"/>
      <c r="VIK555" s="440"/>
      <c r="VIL555" s="3"/>
      <c r="VIM555" s="580"/>
      <c r="VIN555" s="3"/>
      <c r="VIO555" s="440"/>
      <c r="VIP555" s="3"/>
      <c r="VIQ555" s="580"/>
      <c r="VIR555" s="3"/>
      <c r="VIS555" s="440"/>
      <c r="VIT555" s="3"/>
      <c r="VIU555" s="580"/>
      <c r="VIV555" s="3"/>
      <c r="VIW555" s="440"/>
      <c r="VIX555" s="3"/>
      <c r="VIY555" s="580"/>
      <c r="VIZ555" s="3"/>
      <c r="VJA555" s="440"/>
      <c r="VJB555" s="3"/>
      <c r="VJC555" s="580"/>
      <c r="VJD555" s="3"/>
      <c r="VJE555" s="440"/>
      <c r="VJF555" s="3"/>
      <c r="VJG555" s="580"/>
      <c r="VJH555" s="3"/>
      <c r="VJI555" s="440"/>
      <c r="VJJ555" s="3"/>
      <c r="VJK555" s="580"/>
      <c r="VJL555" s="3"/>
      <c r="VJM555" s="440"/>
      <c r="VJN555" s="3"/>
      <c r="VJO555" s="580"/>
      <c r="VJP555" s="3"/>
      <c r="VJQ555" s="440"/>
      <c r="VJR555" s="3"/>
      <c r="VJS555" s="580"/>
      <c r="VJT555" s="3"/>
      <c r="VJU555" s="440"/>
      <c r="VJV555" s="3"/>
      <c r="VJW555" s="580"/>
      <c r="VJX555" s="3"/>
      <c r="VJY555" s="440"/>
      <c r="VJZ555" s="3"/>
      <c r="VKA555" s="580"/>
      <c r="VKB555" s="3"/>
      <c r="VKC555" s="440"/>
      <c r="VKD555" s="3"/>
      <c r="VKE555" s="580"/>
      <c r="VKF555" s="3"/>
      <c r="VKG555" s="440"/>
      <c r="VKH555" s="3"/>
      <c r="VKI555" s="580"/>
      <c r="VKJ555" s="3"/>
      <c r="VKK555" s="440"/>
      <c r="VKL555" s="3"/>
      <c r="VKM555" s="580"/>
      <c r="VKN555" s="3"/>
      <c r="VKO555" s="440"/>
      <c r="VKP555" s="3"/>
      <c r="VKQ555" s="580"/>
      <c r="VKR555" s="3"/>
      <c r="VKS555" s="440"/>
      <c r="VKT555" s="3"/>
      <c r="VKU555" s="580"/>
      <c r="VKV555" s="3"/>
      <c r="VKW555" s="440"/>
      <c r="VKX555" s="3"/>
      <c r="VKY555" s="580"/>
      <c r="VKZ555" s="3"/>
      <c r="VLA555" s="440"/>
      <c r="VLB555" s="3"/>
      <c r="VLC555" s="580"/>
      <c r="VLD555" s="3"/>
      <c r="VLE555" s="440"/>
      <c r="VLF555" s="3"/>
      <c r="VLG555" s="580"/>
      <c r="VLH555" s="3"/>
      <c r="VLI555" s="440"/>
      <c r="VLJ555" s="3"/>
      <c r="VLK555" s="580"/>
      <c r="VLL555" s="3"/>
      <c r="VLM555" s="440"/>
      <c r="VLN555" s="3"/>
      <c r="VLO555" s="580"/>
      <c r="VLP555" s="3"/>
      <c r="VLQ555" s="440"/>
      <c r="VLR555" s="3"/>
      <c r="VLS555" s="580"/>
      <c r="VLT555" s="3"/>
      <c r="VLU555" s="440"/>
      <c r="VLV555" s="3"/>
      <c r="VLW555" s="580"/>
      <c r="VLX555" s="3"/>
      <c r="VLY555" s="440"/>
      <c r="VLZ555" s="3"/>
      <c r="VMA555" s="580"/>
      <c r="VMB555" s="3"/>
      <c r="VMC555" s="440"/>
      <c r="VMD555" s="3"/>
      <c r="VME555" s="580"/>
      <c r="VMF555" s="3"/>
      <c r="VMG555" s="440"/>
      <c r="VMH555" s="3"/>
      <c r="VMI555" s="580"/>
      <c r="VMJ555" s="3"/>
      <c r="VMK555" s="440"/>
      <c r="VML555" s="3"/>
      <c r="VMM555" s="580"/>
      <c r="VMN555" s="3"/>
      <c r="VMO555" s="440"/>
      <c r="VMP555" s="3"/>
      <c r="VMQ555" s="580"/>
      <c r="VMR555" s="3"/>
      <c r="VMS555" s="440"/>
      <c r="VMT555" s="3"/>
      <c r="VMU555" s="580"/>
      <c r="VMV555" s="3"/>
      <c r="VMW555" s="440"/>
      <c r="VMX555" s="3"/>
      <c r="VMY555" s="580"/>
      <c r="VMZ555" s="3"/>
      <c r="VNA555" s="440"/>
      <c r="VNB555" s="3"/>
      <c r="VNC555" s="580"/>
      <c r="VND555" s="3"/>
      <c r="VNE555" s="440"/>
      <c r="VNF555" s="3"/>
      <c r="VNG555" s="580"/>
      <c r="VNH555" s="3"/>
      <c r="VNI555" s="440"/>
      <c r="VNJ555" s="3"/>
      <c r="VNK555" s="580"/>
      <c r="VNL555" s="3"/>
      <c r="VNM555" s="440"/>
      <c r="VNN555" s="3"/>
      <c r="VNO555" s="580"/>
      <c r="VNP555" s="3"/>
      <c r="VNQ555" s="440"/>
      <c r="VNR555" s="3"/>
      <c r="VNS555" s="580"/>
      <c r="VNT555" s="3"/>
      <c r="VNU555" s="440"/>
      <c r="VNV555" s="3"/>
      <c r="VNW555" s="580"/>
      <c r="VNX555" s="3"/>
      <c r="VNY555" s="440"/>
      <c r="VNZ555" s="3"/>
      <c r="VOA555" s="580"/>
      <c r="VOB555" s="3"/>
      <c r="VOC555" s="440"/>
      <c r="VOD555" s="3"/>
      <c r="VOE555" s="580"/>
      <c r="VOF555" s="3"/>
      <c r="VOG555" s="440"/>
      <c r="VOH555" s="3"/>
      <c r="VOI555" s="580"/>
      <c r="VOJ555" s="3"/>
      <c r="VOK555" s="440"/>
      <c r="VOL555" s="3"/>
      <c r="VOM555" s="580"/>
      <c r="VON555" s="3"/>
      <c r="VOO555" s="440"/>
      <c r="VOP555" s="3"/>
      <c r="VOQ555" s="580"/>
      <c r="VOR555" s="3"/>
      <c r="VOS555" s="440"/>
      <c r="VOT555" s="3"/>
      <c r="VOU555" s="580"/>
      <c r="VOV555" s="3"/>
      <c r="VOW555" s="440"/>
      <c r="VOX555" s="3"/>
      <c r="VOY555" s="580"/>
      <c r="VOZ555" s="3"/>
      <c r="VPA555" s="440"/>
      <c r="VPB555" s="3"/>
      <c r="VPC555" s="580"/>
      <c r="VPD555" s="3"/>
      <c r="VPE555" s="440"/>
      <c r="VPF555" s="3"/>
      <c r="VPG555" s="580"/>
      <c r="VPH555" s="3"/>
      <c r="VPI555" s="440"/>
      <c r="VPJ555" s="3"/>
      <c r="VPK555" s="580"/>
      <c r="VPL555" s="3"/>
      <c r="VPM555" s="440"/>
      <c r="VPN555" s="3"/>
      <c r="VPO555" s="580"/>
      <c r="VPP555" s="3"/>
      <c r="VPQ555" s="440"/>
      <c r="VPR555" s="3"/>
      <c r="VPS555" s="580"/>
      <c r="VPT555" s="3"/>
      <c r="VPU555" s="440"/>
      <c r="VPV555" s="3"/>
      <c r="VPW555" s="580"/>
      <c r="VPX555" s="3"/>
      <c r="VPY555" s="440"/>
      <c r="VPZ555" s="3"/>
      <c r="VQA555" s="580"/>
      <c r="VQB555" s="3"/>
      <c r="VQC555" s="440"/>
      <c r="VQD555" s="3"/>
      <c r="VQE555" s="580"/>
      <c r="VQF555" s="3"/>
      <c r="VQG555" s="440"/>
      <c r="VQH555" s="3"/>
      <c r="VQI555" s="580"/>
      <c r="VQJ555" s="3"/>
      <c r="VQK555" s="440"/>
      <c r="VQL555" s="3"/>
      <c r="VQM555" s="580"/>
      <c r="VQN555" s="3"/>
      <c r="VQO555" s="440"/>
      <c r="VQP555" s="3"/>
      <c r="VQQ555" s="580"/>
      <c r="VQR555" s="3"/>
      <c r="VQS555" s="440"/>
      <c r="VQT555" s="3"/>
      <c r="VQU555" s="580"/>
      <c r="VQV555" s="3"/>
      <c r="VQW555" s="440"/>
      <c r="VQX555" s="3"/>
      <c r="VQY555" s="580"/>
      <c r="VQZ555" s="3"/>
      <c r="VRA555" s="440"/>
      <c r="VRB555" s="3"/>
      <c r="VRC555" s="580"/>
      <c r="VRD555" s="3"/>
      <c r="VRE555" s="440"/>
      <c r="VRF555" s="3"/>
      <c r="VRG555" s="580"/>
      <c r="VRH555" s="3"/>
      <c r="VRI555" s="440"/>
      <c r="VRJ555" s="3"/>
      <c r="VRK555" s="580"/>
      <c r="VRL555" s="3"/>
      <c r="VRM555" s="440"/>
      <c r="VRN555" s="3"/>
      <c r="VRO555" s="580"/>
      <c r="VRP555" s="3"/>
      <c r="VRQ555" s="440"/>
      <c r="VRR555" s="3"/>
      <c r="VRS555" s="580"/>
      <c r="VRT555" s="3"/>
      <c r="VRU555" s="440"/>
      <c r="VRV555" s="3"/>
      <c r="VRW555" s="580"/>
      <c r="VRX555" s="3"/>
      <c r="VRY555" s="440"/>
      <c r="VRZ555" s="3"/>
      <c r="VSA555" s="580"/>
      <c r="VSB555" s="3"/>
      <c r="VSC555" s="440"/>
      <c r="VSD555" s="3"/>
      <c r="VSE555" s="580"/>
      <c r="VSF555" s="3"/>
      <c r="VSG555" s="440"/>
      <c r="VSH555" s="3"/>
      <c r="VSI555" s="580"/>
      <c r="VSJ555" s="3"/>
      <c r="VSK555" s="440"/>
      <c r="VSL555" s="3"/>
      <c r="VSM555" s="580"/>
      <c r="VSN555" s="3"/>
      <c r="VSO555" s="440"/>
      <c r="VSP555" s="3"/>
      <c r="VSQ555" s="580"/>
      <c r="VSR555" s="3"/>
      <c r="VSS555" s="440"/>
      <c r="VST555" s="3"/>
      <c r="VSU555" s="580"/>
      <c r="VSV555" s="3"/>
      <c r="VSW555" s="440"/>
      <c r="VSX555" s="3"/>
      <c r="VSY555" s="580"/>
      <c r="VSZ555" s="3"/>
      <c r="VTA555" s="440"/>
      <c r="VTB555" s="3"/>
      <c r="VTC555" s="580"/>
      <c r="VTD555" s="3"/>
      <c r="VTE555" s="440"/>
      <c r="VTF555" s="3"/>
      <c r="VTG555" s="580"/>
      <c r="VTH555" s="3"/>
      <c r="VTI555" s="440"/>
      <c r="VTJ555" s="3"/>
      <c r="VTK555" s="580"/>
      <c r="VTL555" s="3"/>
      <c r="VTM555" s="440"/>
      <c r="VTN555" s="3"/>
      <c r="VTO555" s="580"/>
      <c r="VTP555" s="3"/>
      <c r="VTQ555" s="440"/>
      <c r="VTR555" s="3"/>
      <c r="VTS555" s="580"/>
      <c r="VTT555" s="3"/>
      <c r="VTU555" s="440"/>
      <c r="VTV555" s="3"/>
      <c r="VTW555" s="580"/>
      <c r="VTX555" s="3"/>
      <c r="VTY555" s="440"/>
      <c r="VTZ555" s="3"/>
      <c r="VUA555" s="580"/>
      <c r="VUB555" s="3"/>
      <c r="VUC555" s="440"/>
      <c r="VUD555" s="3"/>
      <c r="VUE555" s="580"/>
      <c r="VUF555" s="3"/>
      <c r="VUG555" s="440"/>
      <c r="VUH555" s="3"/>
      <c r="VUI555" s="580"/>
      <c r="VUJ555" s="3"/>
      <c r="VUK555" s="440"/>
      <c r="VUL555" s="3"/>
      <c r="VUM555" s="580"/>
      <c r="VUN555" s="3"/>
      <c r="VUO555" s="440"/>
      <c r="VUP555" s="3"/>
      <c r="VUQ555" s="580"/>
      <c r="VUR555" s="3"/>
      <c r="VUS555" s="440"/>
      <c r="VUT555" s="3"/>
      <c r="VUU555" s="580"/>
      <c r="VUV555" s="3"/>
      <c r="VUW555" s="440"/>
      <c r="VUX555" s="3"/>
      <c r="VUY555" s="580"/>
      <c r="VUZ555" s="3"/>
      <c r="VVA555" s="440"/>
      <c r="VVB555" s="3"/>
      <c r="VVC555" s="580"/>
      <c r="VVD555" s="3"/>
      <c r="VVE555" s="440"/>
      <c r="VVF555" s="3"/>
      <c r="VVG555" s="580"/>
      <c r="VVH555" s="3"/>
      <c r="VVI555" s="440"/>
      <c r="VVJ555" s="3"/>
      <c r="VVK555" s="580"/>
      <c r="VVL555" s="3"/>
      <c r="VVM555" s="440"/>
      <c r="VVN555" s="3"/>
      <c r="VVO555" s="580"/>
      <c r="VVP555" s="3"/>
      <c r="VVQ555" s="440"/>
      <c r="VVR555" s="3"/>
      <c r="VVS555" s="580"/>
      <c r="VVT555" s="3"/>
      <c r="VVU555" s="440"/>
      <c r="VVV555" s="3"/>
      <c r="VVW555" s="580"/>
      <c r="VVX555" s="3"/>
      <c r="VVY555" s="440"/>
      <c r="VVZ555" s="3"/>
      <c r="VWA555" s="580"/>
      <c r="VWB555" s="3"/>
      <c r="VWC555" s="440"/>
      <c r="VWD555" s="3"/>
      <c r="VWE555" s="580"/>
      <c r="VWF555" s="3"/>
      <c r="VWG555" s="440"/>
      <c r="VWH555" s="3"/>
      <c r="VWI555" s="580"/>
      <c r="VWJ555" s="3"/>
      <c r="VWK555" s="440"/>
      <c r="VWL555" s="3"/>
      <c r="VWM555" s="580"/>
      <c r="VWN555" s="3"/>
      <c r="VWO555" s="440"/>
      <c r="VWP555" s="3"/>
      <c r="VWQ555" s="580"/>
      <c r="VWR555" s="3"/>
      <c r="VWS555" s="440"/>
      <c r="VWT555" s="3"/>
      <c r="VWU555" s="580"/>
      <c r="VWV555" s="3"/>
      <c r="VWW555" s="440"/>
      <c r="VWX555" s="3"/>
      <c r="VWY555" s="580"/>
      <c r="VWZ555" s="3"/>
      <c r="VXA555" s="440"/>
      <c r="VXB555" s="3"/>
      <c r="VXC555" s="580"/>
      <c r="VXD555" s="3"/>
      <c r="VXE555" s="440"/>
      <c r="VXF555" s="3"/>
      <c r="VXG555" s="580"/>
      <c r="VXH555" s="3"/>
      <c r="VXI555" s="440"/>
      <c r="VXJ555" s="3"/>
      <c r="VXK555" s="580"/>
      <c r="VXL555" s="3"/>
      <c r="VXM555" s="440"/>
      <c r="VXN555" s="3"/>
      <c r="VXO555" s="580"/>
      <c r="VXP555" s="3"/>
      <c r="VXQ555" s="440"/>
      <c r="VXR555" s="3"/>
      <c r="VXS555" s="580"/>
      <c r="VXT555" s="3"/>
      <c r="VXU555" s="440"/>
      <c r="VXV555" s="3"/>
      <c r="VXW555" s="580"/>
      <c r="VXX555" s="3"/>
      <c r="VXY555" s="440"/>
      <c r="VXZ555" s="3"/>
      <c r="VYA555" s="580"/>
      <c r="VYB555" s="3"/>
      <c r="VYC555" s="440"/>
      <c r="VYD555" s="3"/>
      <c r="VYE555" s="580"/>
      <c r="VYF555" s="3"/>
      <c r="VYG555" s="440"/>
      <c r="VYH555" s="3"/>
      <c r="VYI555" s="580"/>
      <c r="VYJ555" s="3"/>
      <c r="VYK555" s="440"/>
      <c r="VYL555" s="3"/>
      <c r="VYM555" s="580"/>
      <c r="VYN555" s="3"/>
      <c r="VYO555" s="440"/>
      <c r="VYP555" s="3"/>
      <c r="VYQ555" s="580"/>
      <c r="VYR555" s="3"/>
      <c r="VYS555" s="440"/>
      <c r="VYT555" s="3"/>
      <c r="VYU555" s="580"/>
      <c r="VYV555" s="3"/>
      <c r="VYW555" s="440"/>
      <c r="VYX555" s="3"/>
      <c r="VYY555" s="580"/>
      <c r="VYZ555" s="3"/>
      <c r="VZA555" s="440"/>
      <c r="VZB555" s="3"/>
      <c r="VZC555" s="580"/>
      <c r="VZD555" s="3"/>
      <c r="VZE555" s="440"/>
      <c r="VZF555" s="3"/>
      <c r="VZG555" s="580"/>
      <c r="VZH555" s="3"/>
      <c r="VZI555" s="440"/>
      <c r="VZJ555" s="3"/>
      <c r="VZK555" s="580"/>
      <c r="VZL555" s="3"/>
      <c r="VZM555" s="440"/>
      <c r="VZN555" s="3"/>
      <c r="VZO555" s="580"/>
      <c r="VZP555" s="3"/>
      <c r="VZQ555" s="440"/>
      <c r="VZR555" s="3"/>
      <c r="VZS555" s="580"/>
      <c r="VZT555" s="3"/>
      <c r="VZU555" s="440"/>
      <c r="VZV555" s="3"/>
      <c r="VZW555" s="580"/>
      <c r="VZX555" s="3"/>
      <c r="VZY555" s="440"/>
      <c r="VZZ555" s="3"/>
      <c r="WAA555" s="580"/>
      <c r="WAB555" s="3"/>
      <c r="WAC555" s="440"/>
      <c r="WAD555" s="3"/>
      <c r="WAE555" s="580"/>
      <c r="WAF555" s="3"/>
      <c r="WAG555" s="440"/>
      <c r="WAH555" s="3"/>
      <c r="WAI555" s="580"/>
      <c r="WAJ555" s="3"/>
      <c r="WAK555" s="440"/>
      <c r="WAL555" s="3"/>
      <c r="WAM555" s="580"/>
      <c r="WAN555" s="3"/>
      <c r="WAO555" s="440"/>
      <c r="WAP555" s="3"/>
      <c r="WAQ555" s="580"/>
      <c r="WAR555" s="3"/>
      <c r="WAS555" s="440"/>
      <c r="WAT555" s="3"/>
      <c r="WAU555" s="580"/>
      <c r="WAV555" s="3"/>
      <c r="WAW555" s="440"/>
      <c r="WAX555" s="3"/>
      <c r="WAY555" s="580"/>
      <c r="WAZ555" s="3"/>
      <c r="WBA555" s="440"/>
      <c r="WBB555" s="3"/>
      <c r="WBC555" s="580"/>
      <c r="WBD555" s="3"/>
      <c r="WBE555" s="440"/>
      <c r="WBF555" s="3"/>
      <c r="WBG555" s="580"/>
      <c r="WBH555" s="3"/>
      <c r="WBI555" s="440"/>
      <c r="WBJ555" s="3"/>
      <c r="WBK555" s="580"/>
      <c r="WBL555" s="3"/>
      <c r="WBM555" s="440"/>
      <c r="WBN555" s="3"/>
      <c r="WBO555" s="580"/>
      <c r="WBP555" s="3"/>
      <c r="WBQ555" s="440"/>
      <c r="WBR555" s="3"/>
      <c r="WBS555" s="580"/>
      <c r="WBT555" s="3"/>
      <c r="WBU555" s="440"/>
      <c r="WBV555" s="3"/>
      <c r="WBW555" s="580"/>
      <c r="WBX555" s="3"/>
      <c r="WBY555" s="440"/>
      <c r="WBZ555" s="3"/>
      <c r="WCA555" s="580"/>
      <c r="WCB555" s="3"/>
      <c r="WCC555" s="440"/>
      <c r="WCD555" s="3"/>
      <c r="WCE555" s="580"/>
      <c r="WCF555" s="3"/>
      <c r="WCG555" s="440"/>
      <c r="WCH555" s="3"/>
      <c r="WCI555" s="580"/>
      <c r="WCJ555" s="3"/>
      <c r="WCK555" s="440"/>
      <c r="WCL555" s="3"/>
      <c r="WCM555" s="580"/>
      <c r="WCN555" s="3"/>
      <c r="WCO555" s="440"/>
      <c r="WCP555" s="3"/>
      <c r="WCQ555" s="580"/>
      <c r="WCR555" s="3"/>
      <c r="WCS555" s="440"/>
      <c r="WCT555" s="3"/>
      <c r="WCU555" s="580"/>
      <c r="WCV555" s="3"/>
      <c r="WCW555" s="440"/>
      <c r="WCX555" s="3"/>
      <c r="WCY555" s="580"/>
      <c r="WCZ555" s="3"/>
      <c r="WDA555" s="440"/>
      <c r="WDB555" s="3"/>
      <c r="WDC555" s="580"/>
      <c r="WDD555" s="3"/>
      <c r="WDE555" s="440"/>
      <c r="WDF555" s="3"/>
      <c r="WDG555" s="580"/>
      <c r="WDH555" s="3"/>
      <c r="WDI555" s="440"/>
      <c r="WDJ555" s="3"/>
      <c r="WDK555" s="580"/>
      <c r="WDL555" s="3"/>
      <c r="WDM555" s="440"/>
      <c r="WDN555" s="3"/>
      <c r="WDO555" s="580"/>
      <c r="WDP555" s="3"/>
      <c r="WDQ555" s="440"/>
      <c r="WDR555" s="3"/>
      <c r="WDS555" s="580"/>
      <c r="WDT555" s="3"/>
      <c r="WDU555" s="440"/>
      <c r="WDV555" s="3"/>
      <c r="WDW555" s="580"/>
      <c r="WDX555" s="3"/>
      <c r="WDY555" s="440"/>
      <c r="WDZ555" s="3"/>
      <c r="WEA555" s="580"/>
      <c r="WEB555" s="3"/>
      <c r="WEC555" s="440"/>
      <c r="WED555" s="3"/>
      <c r="WEE555" s="580"/>
      <c r="WEF555" s="3"/>
      <c r="WEG555" s="440"/>
      <c r="WEH555" s="3"/>
      <c r="WEI555" s="580"/>
      <c r="WEJ555" s="3"/>
      <c r="WEK555" s="440"/>
      <c r="WEL555" s="3"/>
      <c r="WEM555" s="580"/>
      <c r="WEN555" s="3"/>
      <c r="WEO555" s="440"/>
      <c r="WEP555" s="3"/>
      <c r="WEQ555" s="580"/>
      <c r="WER555" s="3"/>
      <c r="WES555" s="440"/>
      <c r="WET555" s="3"/>
      <c r="WEU555" s="580"/>
      <c r="WEV555" s="3"/>
      <c r="WEW555" s="440"/>
      <c r="WEX555" s="3"/>
      <c r="WEY555" s="580"/>
      <c r="WEZ555" s="3"/>
      <c r="WFA555" s="440"/>
      <c r="WFB555" s="3"/>
      <c r="WFC555" s="580"/>
      <c r="WFD555" s="3"/>
      <c r="WFE555" s="440"/>
      <c r="WFF555" s="3"/>
      <c r="WFG555" s="580"/>
      <c r="WFH555" s="3"/>
      <c r="WFI555" s="440"/>
      <c r="WFJ555" s="3"/>
      <c r="WFK555" s="580"/>
      <c r="WFL555" s="3"/>
      <c r="WFM555" s="440"/>
      <c r="WFN555" s="3"/>
      <c r="WFO555" s="580"/>
      <c r="WFP555" s="3"/>
      <c r="WFQ555" s="440"/>
      <c r="WFR555" s="3"/>
      <c r="WFS555" s="580"/>
      <c r="WFT555" s="3"/>
      <c r="WFU555" s="440"/>
      <c r="WFV555" s="3"/>
      <c r="WFW555" s="580"/>
      <c r="WFX555" s="3"/>
      <c r="WFY555" s="440"/>
      <c r="WFZ555" s="3"/>
      <c r="WGA555" s="580"/>
      <c r="WGB555" s="3"/>
      <c r="WGC555" s="440"/>
      <c r="WGD555" s="3"/>
      <c r="WGE555" s="580"/>
      <c r="WGF555" s="3"/>
      <c r="WGG555" s="440"/>
      <c r="WGH555" s="3"/>
      <c r="WGI555" s="580"/>
      <c r="WGJ555" s="3"/>
      <c r="WGK555" s="440"/>
      <c r="WGL555" s="3"/>
      <c r="WGM555" s="580"/>
      <c r="WGN555" s="3"/>
      <c r="WGO555" s="440"/>
      <c r="WGP555" s="3"/>
      <c r="WGQ555" s="580"/>
      <c r="WGR555" s="3"/>
      <c r="WGS555" s="440"/>
      <c r="WGT555" s="3"/>
      <c r="WGU555" s="580"/>
      <c r="WGV555" s="3"/>
      <c r="WGW555" s="440"/>
      <c r="WGX555" s="3"/>
      <c r="WGY555" s="580"/>
      <c r="WGZ555" s="3"/>
      <c r="WHA555" s="440"/>
      <c r="WHB555" s="3"/>
      <c r="WHC555" s="580"/>
      <c r="WHD555" s="3"/>
      <c r="WHE555" s="440"/>
      <c r="WHF555" s="3"/>
      <c r="WHG555" s="580"/>
      <c r="WHH555" s="3"/>
      <c r="WHI555" s="440"/>
      <c r="WHJ555" s="3"/>
      <c r="WHK555" s="580"/>
      <c r="WHL555" s="3"/>
      <c r="WHM555" s="440"/>
      <c r="WHN555" s="3"/>
      <c r="WHO555" s="580"/>
      <c r="WHP555" s="3"/>
      <c r="WHQ555" s="440"/>
      <c r="WHR555" s="3"/>
      <c r="WHS555" s="580"/>
      <c r="WHT555" s="3"/>
      <c r="WHU555" s="440"/>
      <c r="WHV555" s="3"/>
      <c r="WHW555" s="580"/>
      <c r="WHX555" s="3"/>
      <c r="WHY555" s="440"/>
      <c r="WHZ555" s="3"/>
      <c r="WIA555" s="580"/>
      <c r="WIB555" s="3"/>
      <c r="WIC555" s="440"/>
      <c r="WID555" s="3"/>
      <c r="WIE555" s="580"/>
      <c r="WIF555" s="3"/>
      <c r="WIG555" s="440"/>
      <c r="WIH555" s="3"/>
      <c r="WII555" s="580"/>
      <c r="WIJ555" s="3"/>
      <c r="WIK555" s="440"/>
      <c r="WIL555" s="3"/>
      <c r="WIM555" s="580"/>
      <c r="WIN555" s="3"/>
      <c r="WIO555" s="440"/>
      <c r="WIP555" s="3"/>
      <c r="WIQ555" s="580"/>
      <c r="WIR555" s="3"/>
      <c r="WIS555" s="440"/>
      <c r="WIT555" s="3"/>
      <c r="WIU555" s="580"/>
      <c r="WIV555" s="3"/>
      <c r="WIW555" s="440"/>
      <c r="WIX555" s="3"/>
      <c r="WIY555" s="580"/>
      <c r="WIZ555" s="3"/>
      <c r="WJA555" s="440"/>
      <c r="WJB555" s="3"/>
      <c r="WJC555" s="580"/>
      <c r="WJD555" s="3"/>
      <c r="WJE555" s="440"/>
      <c r="WJF555" s="3"/>
      <c r="WJG555" s="580"/>
      <c r="WJH555" s="3"/>
      <c r="WJI555" s="440"/>
      <c r="WJJ555" s="3"/>
      <c r="WJK555" s="580"/>
      <c r="WJL555" s="3"/>
      <c r="WJM555" s="440"/>
      <c r="WJN555" s="3"/>
      <c r="WJO555" s="580"/>
      <c r="WJP555" s="3"/>
      <c r="WJQ555" s="440"/>
      <c r="WJR555" s="3"/>
      <c r="WJS555" s="580"/>
      <c r="WJT555" s="3"/>
      <c r="WJU555" s="440"/>
      <c r="WJV555" s="3"/>
      <c r="WJW555" s="580"/>
      <c r="WJX555" s="3"/>
      <c r="WJY555" s="440"/>
      <c r="WJZ555" s="3"/>
      <c r="WKA555" s="580"/>
      <c r="WKB555" s="3"/>
      <c r="WKC555" s="440"/>
      <c r="WKD555" s="3"/>
      <c r="WKE555" s="580"/>
      <c r="WKF555" s="3"/>
      <c r="WKG555" s="440"/>
      <c r="WKH555" s="3"/>
      <c r="WKI555" s="580"/>
      <c r="WKJ555" s="3"/>
      <c r="WKK555" s="440"/>
      <c r="WKL555" s="3"/>
      <c r="WKM555" s="580"/>
      <c r="WKN555" s="3"/>
      <c r="WKO555" s="440"/>
      <c r="WKP555" s="3"/>
      <c r="WKQ555" s="580"/>
      <c r="WKR555" s="3"/>
      <c r="WKS555" s="440"/>
      <c r="WKT555" s="3"/>
      <c r="WKU555" s="580"/>
      <c r="WKV555" s="3"/>
      <c r="WKW555" s="440"/>
      <c r="WKX555" s="3"/>
      <c r="WKY555" s="580"/>
      <c r="WKZ555" s="3"/>
      <c r="WLA555" s="440"/>
      <c r="WLB555" s="3"/>
      <c r="WLC555" s="580"/>
      <c r="WLD555" s="3"/>
      <c r="WLE555" s="440"/>
      <c r="WLF555" s="3"/>
      <c r="WLG555" s="580"/>
      <c r="WLH555" s="3"/>
      <c r="WLI555" s="440"/>
      <c r="WLJ555" s="3"/>
      <c r="WLK555" s="580"/>
      <c r="WLL555" s="3"/>
      <c r="WLM555" s="440"/>
      <c r="WLN555" s="3"/>
      <c r="WLO555" s="580"/>
      <c r="WLP555" s="3"/>
      <c r="WLQ555" s="440"/>
      <c r="WLR555" s="3"/>
      <c r="WLS555" s="580"/>
      <c r="WLT555" s="3"/>
      <c r="WLU555" s="440"/>
      <c r="WLV555" s="3"/>
      <c r="WLW555" s="580"/>
      <c r="WLX555" s="3"/>
      <c r="WLY555" s="440"/>
      <c r="WLZ555" s="3"/>
      <c r="WMA555" s="580"/>
      <c r="WMB555" s="3"/>
      <c r="WMC555" s="440"/>
      <c r="WMD555" s="3"/>
      <c r="WME555" s="580"/>
      <c r="WMF555" s="3"/>
      <c r="WMG555" s="440"/>
      <c r="WMH555" s="3"/>
      <c r="WMI555" s="580"/>
      <c r="WMJ555" s="3"/>
      <c r="WMK555" s="440"/>
      <c r="WML555" s="3"/>
      <c r="WMM555" s="580"/>
      <c r="WMN555" s="3"/>
      <c r="WMO555" s="440"/>
      <c r="WMP555" s="3"/>
      <c r="WMQ555" s="580"/>
      <c r="WMR555" s="3"/>
      <c r="WMS555" s="440"/>
      <c r="WMT555" s="3"/>
      <c r="WMU555" s="580"/>
      <c r="WMV555" s="3"/>
      <c r="WMW555" s="440"/>
      <c r="WMX555" s="3"/>
      <c r="WMY555" s="580"/>
      <c r="WMZ555" s="3"/>
      <c r="WNA555" s="440"/>
      <c r="WNB555" s="3"/>
      <c r="WNC555" s="580"/>
      <c r="WND555" s="3"/>
      <c r="WNE555" s="440"/>
      <c r="WNF555" s="3"/>
      <c r="WNG555" s="580"/>
      <c r="WNH555" s="3"/>
      <c r="WNI555" s="440"/>
      <c r="WNJ555" s="3"/>
      <c r="WNK555" s="580"/>
      <c r="WNL555" s="3"/>
      <c r="WNM555" s="440"/>
      <c r="WNN555" s="3"/>
      <c r="WNO555" s="580"/>
      <c r="WNP555" s="3"/>
      <c r="WNQ555" s="440"/>
      <c r="WNR555" s="3"/>
      <c r="WNS555" s="580"/>
      <c r="WNT555" s="3"/>
      <c r="WNU555" s="440"/>
      <c r="WNV555" s="3"/>
      <c r="WNW555" s="580"/>
      <c r="WNX555" s="3"/>
      <c r="WNY555" s="440"/>
      <c r="WNZ555" s="3"/>
      <c r="WOA555" s="580"/>
      <c r="WOB555" s="3"/>
      <c r="WOC555" s="440"/>
      <c r="WOD555" s="3"/>
      <c r="WOE555" s="580"/>
      <c r="WOF555" s="3"/>
      <c r="WOG555" s="440"/>
      <c r="WOH555" s="3"/>
      <c r="WOI555" s="580"/>
      <c r="WOJ555" s="3"/>
      <c r="WOK555" s="440"/>
      <c r="WOL555" s="3"/>
      <c r="WOM555" s="580"/>
      <c r="WON555" s="3"/>
      <c r="WOO555" s="440"/>
      <c r="WOP555" s="3"/>
      <c r="WOQ555" s="580"/>
      <c r="WOR555" s="3"/>
      <c r="WOS555" s="440"/>
      <c r="WOT555" s="3"/>
      <c r="WOU555" s="580"/>
      <c r="WOV555" s="3"/>
      <c r="WOW555" s="440"/>
      <c r="WOX555" s="3"/>
      <c r="WOY555" s="580"/>
      <c r="WOZ555" s="3"/>
      <c r="WPA555" s="440"/>
      <c r="WPB555" s="3"/>
      <c r="WPC555" s="580"/>
      <c r="WPD555" s="3"/>
      <c r="WPE555" s="440"/>
      <c r="WPF555" s="3"/>
      <c r="WPG555" s="580"/>
      <c r="WPH555" s="3"/>
      <c r="WPI555" s="440"/>
      <c r="WPJ555" s="3"/>
      <c r="WPK555" s="580"/>
      <c r="WPL555" s="3"/>
      <c r="WPM555" s="440"/>
      <c r="WPN555" s="3"/>
      <c r="WPO555" s="580"/>
      <c r="WPP555" s="3"/>
      <c r="WPQ555" s="440"/>
      <c r="WPR555" s="3"/>
      <c r="WPS555" s="580"/>
      <c r="WPT555" s="3"/>
      <c r="WPU555" s="440"/>
      <c r="WPV555" s="3"/>
      <c r="WPW555" s="580"/>
      <c r="WPX555" s="3"/>
      <c r="WPY555" s="440"/>
      <c r="WPZ555" s="3"/>
      <c r="WQA555" s="580"/>
      <c r="WQB555" s="3"/>
      <c r="WQC555" s="440"/>
      <c r="WQD555" s="3"/>
      <c r="WQE555" s="580"/>
      <c r="WQF555" s="3"/>
      <c r="WQG555" s="440"/>
      <c r="WQH555" s="3"/>
      <c r="WQI555" s="580"/>
      <c r="WQJ555" s="3"/>
      <c r="WQK555" s="440"/>
      <c r="WQL555" s="3"/>
      <c r="WQM555" s="580"/>
      <c r="WQN555" s="3"/>
      <c r="WQO555" s="440"/>
      <c r="WQP555" s="3"/>
      <c r="WQQ555" s="580"/>
      <c r="WQR555" s="3"/>
      <c r="WQS555" s="440"/>
      <c r="WQT555" s="3"/>
      <c r="WQU555" s="580"/>
      <c r="WQV555" s="3"/>
      <c r="WQW555" s="440"/>
      <c r="WQX555" s="3"/>
      <c r="WQY555" s="580"/>
      <c r="WQZ555" s="3"/>
      <c r="WRA555" s="440"/>
      <c r="WRB555" s="3"/>
      <c r="WRC555" s="580"/>
      <c r="WRD555" s="3"/>
      <c r="WRE555" s="440"/>
      <c r="WRF555" s="3"/>
      <c r="WRG555" s="580"/>
      <c r="WRH555" s="3"/>
      <c r="WRI555" s="440"/>
      <c r="WRJ555" s="3"/>
      <c r="WRK555" s="580"/>
      <c r="WRL555" s="3"/>
      <c r="WRM555" s="440"/>
      <c r="WRN555" s="3"/>
      <c r="WRO555" s="580"/>
      <c r="WRP555" s="3"/>
      <c r="WRQ555" s="440"/>
      <c r="WRR555" s="3"/>
      <c r="WRS555" s="580"/>
      <c r="WRT555" s="3"/>
      <c r="WRU555" s="440"/>
      <c r="WRV555" s="3"/>
      <c r="WRW555" s="580"/>
      <c r="WRX555" s="3"/>
      <c r="WRY555" s="440"/>
      <c r="WRZ555" s="3"/>
      <c r="WSA555" s="580"/>
      <c r="WSB555" s="3"/>
      <c r="WSC555" s="440"/>
      <c r="WSD555" s="3"/>
      <c r="WSE555" s="580"/>
      <c r="WSF555" s="3"/>
      <c r="WSG555" s="440"/>
      <c r="WSH555" s="3"/>
      <c r="WSI555" s="580"/>
      <c r="WSJ555" s="3"/>
      <c r="WSK555" s="440"/>
      <c r="WSL555" s="3"/>
      <c r="WSM555" s="580"/>
      <c r="WSN555" s="3"/>
      <c r="WSO555" s="440"/>
      <c r="WSP555" s="3"/>
      <c r="WSQ555" s="580"/>
      <c r="WSR555" s="3"/>
      <c r="WSS555" s="440"/>
      <c r="WST555" s="3"/>
      <c r="WSU555" s="580"/>
      <c r="WSV555" s="3"/>
      <c r="WSW555" s="440"/>
      <c r="WSX555" s="3"/>
      <c r="WSY555" s="580"/>
      <c r="WSZ555" s="3"/>
      <c r="WTA555" s="440"/>
      <c r="WTB555" s="3"/>
      <c r="WTC555" s="580"/>
      <c r="WTD555" s="3"/>
      <c r="WTE555" s="440"/>
      <c r="WTF555" s="3"/>
      <c r="WTG555" s="580"/>
      <c r="WTH555" s="3"/>
      <c r="WTI555" s="440"/>
      <c r="WTJ555" s="3"/>
      <c r="WTK555" s="580"/>
      <c r="WTL555" s="3"/>
      <c r="WTM555" s="440"/>
      <c r="WTN555" s="3"/>
      <c r="WTO555" s="580"/>
      <c r="WTP555" s="3"/>
      <c r="WTQ555" s="440"/>
      <c r="WTR555" s="3"/>
      <c r="WTS555" s="580"/>
      <c r="WTT555" s="3"/>
      <c r="WTU555" s="440"/>
      <c r="WTV555" s="3"/>
      <c r="WTW555" s="580"/>
      <c r="WTX555" s="3"/>
      <c r="WTY555" s="440"/>
      <c r="WTZ555" s="3"/>
      <c r="WUA555" s="580"/>
      <c r="WUB555" s="3"/>
      <c r="WUC555" s="440"/>
      <c r="WUD555" s="3"/>
      <c r="WUE555" s="580"/>
      <c r="WUF555" s="3"/>
      <c r="WUG555" s="440"/>
      <c r="WUH555" s="3"/>
      <c r="WUI555" s="580"/>
      <c r="WUJ555" s="3"/>
      <c r="WUK555" s="440"/>
      <c r="WUL555" s="3"/>
      <c r="WUM555" s="580"/>
      <c r="WUN555" s="3"/>
      <c r="WUO555" s="440"/>
      <c r="WUP555" s="3"/>
      <c r="WUQ555" s="580"/>
      <c r="WUR555" s="3"/>
      <c r="WUS555" s="440"/>
      <c r="WUT555" s="3"/>
      <c r="WUU555" s="580"/>
      <c r="WUV555" s="3"/>
      <c r="WUW555" s="440"/>
      <c r="WUX555" s="3"/>
      <c r="WUY555" s="580"/>
      <c r="WUZ555" s="3"/>
      <c r="WVA555" s="440"/>
      <c r="WVB555" s="3"/>
      <c r="WVC555" s="580"/>
      <c r="WVD555" s="3"/>
      <c r="WVE555" s="440"/>
      <c r="WVF555" s="3"/>
      <c r="WVG555" s="580"/>
      <c r="WVH555" s="3"/>
      <c r="WVI555" s="440"/>
      <c r="WVJ555" s="3"/>
      <c r="WVK555" s="580"/>
      <c r="WVL555" s="3"/>
      <c r="WVM555" s="440"/>
      <c r="WVN555" s="3"/>
      <c r="WVO555" s="580"/>
      <c r="WVP555" s="3"/>
      <c r="WVQ555" s="440"/>
      <c r="WVR555" s="3"/>
      <c r="WVS555" s="580"/>
      <c r="WVT555" s="3"/>
      <c r="WVU555" s="440"/>
      <c r="WVV555" s="3"/>
      <c r="WVW555" s="580"/>
      <c r="WVX555" s="3"/>
      <c r="WVY555" s="440"/>
      <c r="WVZ555" s="3"/>
      <c r="WWA555" s="580"/>
      <c r="WWB555" s="3"/>
      <c r="WWC555" s="440"/>
      <c r="WWD555" s="3"/>
      <c r="WWE555" s="580"/>
      <c r="WWF555" s="3"/>
      <c r="WWG555" s="440"/>
      <c r="WWH555" s="3"/>
      <c r="WWI555" s="580"/>
      <c r="WWJ555" s="3"/>
      <c r="WWK555" s="440"/>
      <c r="WWL555" s="3"/>
      <c r="WWM555" s="580"/>
      <c r="WWN555" s="3"/>
      <c r="WWO555" s="440"/>
      <c r="WWP555" s="3"/>
      <c r="WWQ555" s="580"/>
      <c r="WWR555" s="3"/>
      <c r="WWS555" s="440"/>
      <c r="WWT555" s="3"/>
      <c r="WWU555" s="580"/>
      <c r="WWV555" s="3"/>
      <c r="WWW555" s="440"/>
      <c r="WWX555" s="3"/>
      <c r="WWY555" s="580"/>
      <c r="WWZ555" s="3"/>
      <c r="WXA555" s="440"/>
      <c r="WXB555" s="3"/>
      <c r="WXC555" s="580"/>
      <c r="WXD555" s="3"/>
      <c r="WXE555" s="440"/>
      <c r="WXF555" s="3"/>
      <c r="WXG555" s="580"/>
      <c r="WXH555" s="3"/>
      <c r="WXI555" s="440"/>
      <c r="WXJ555" s="3"/>
      <c r="WXK555" s="580"/>
      <c r="WXL555" s="3"/>
      <c r="WXM555" s="440"/>
      <c r="WXN555" s="3"/>
      <c r="WXO555" s="580"/>
      <c r="WXP555" s="3"/>
      <c r="WXQ555" s="440"/>
      <c r="WXR555" s="3"/>
      <c r="WXS555" s="580"/>
      <c r="WXT555" s="3"/>
      <c r="WXU555" s="440"/>
      <c r="WXV555" s="3"/>
      <c r="WXW555" s="580"/>
      <c r="WXX555" s="3"/>
      <c r="WXY555" s="440"/>
      <c r="WXZ555" s="3"/>
      <c r="WYA555" s="580"/>
      <c r="WYB555" s="3"/>
      <c r="WYC555" s="440"/>
      <c r="WYD555" s="3"/>
      <c r="WYE555" s="580"/>
      <c r="WYF555" s="3"/>
      <c r="WYG555" s="440"/>
      <c r="WYH555" s="3"/>
      <c r="WYI555" s="580"/>
      <c r="WYJ555" s="3"/>
      <c r="WYK555" s="440"/>
      <c r="WYL555" s="3"/>
      <c r="WYM555" s="580"/>
      <c r="WYN555" s="3"/>
      <c r="WYO555" s="440"/>
      <c r="WYP555" s="3"/>
      <c r="WYQ555" s="580"/>
      <c r="WYR555" s="3"/>
      <c r="WYS555" s="440"/>
      <c r="WYT555" s="3"/>
      <c r="WYU555" s="580"/>
      <c r="WYV555" s="3"/>
      <c r="WYW555" s="440"/>
      <c r="WYX555" s="3"/>
      <c r="WYY555" s="580"/>
      <c r="WYZ555" s="3"/>
      <c r="WZA555" s="440"/>
      <c r="WZB555" s="3"/>
      <c r="WZC555" s="580"/>
      <c r="WZD555" s="3"/>
      <c r="WZE555" s="440"/>
      <c r="WZF555" s="3"/>
      <c r="WZG555" s="580"/>
      <c r="WZH555" s="3"/>
      <c r="WZI555" s="440"/>
      <c r="WZJ555" s="3"/>
      <c r="WZK555" s="580"/>
      <c r="WZL555" s="3"/>
      <c r="WZM555" s="440"/>
      <c r="WZN555" s="3"/>
      <c r="WZO555" s="580"/>
      <c r="WZP555" s="3"/>
      <c r="WZQ555" s="440"/>
      <c r="WZR555" s="3"/>
      <c r="WZS555" s="580"/>
      <c r="WZT555" s="3"/>
      <c r="WZU555" s="440"/>
      <c r="WZV555" s="3"/>
      <c r="WZW555" s="580"/>
      <c r="WZX555" s="3"/>
      <c r="WZY555" s="440"/>
      <c r="WZZ555" s="3"/>
      <c r="XAA555" s="580"/>
      <c r="XAB555" s="3"/>
      <c r="XAC555" s="440"/>
      <c r="XAD555" s="3"/>
      <c r="XAE555" s="580"/>
      <c r="XAF555" s="3"/>
      <c r="XAG555" s="440"/>
      <c r="XAH555" s="3"/>
      <c r="XAI555" s="580"/>
      <c r="XAJ555" s="3"/>
      <c r="XAK555" s="440"/>
      <c r="XAL555" s="3"/>
      <c r="XAM555" s="580"/>
      <c r="XAN555" s="3"/>
      <c r="XAO555" s="440"/>
      <c r="XAP555" s="3"/>
      <c r="XAQ555" s="580"/>
      <c r="XAR555" s="3"/>
      <c r="XAS555" s="440"/>
      <c r="XAT555" s="3"/>
      <c r="XAU555" s="580"/>
      <c r="XAV555" s="3"/>
      <c r="XAW555" s="440"/>
      <c r="XAX555" s="3"/>
      <c r="XAY555" s="580"/>
      <c r="XAZ555" s="3"/>
      <c r="XBA555" s="440"/>
      <c r="XBB555" s="3"/>
      <c r="XBC555" s="580"/>
      <c r="XBD555" s="3"/>
      <c r="XBE555" s="440"/>
      <c r="XBF555" s="3"/>
      <c r="XBG555" s="580"/>
      <c r="XBH555" s="3"/>
      <c r="XBI555" s="440"/>
      <c r="XBJ555" s="3"/>
      <c r="XBK555" s="580"/>
      <c r="XBL555" s="3"/>
      <c r="XBM555" s="440"/>
      <c r="XBN555" s="3"/>
      <c r="XBO555" s="580"/>
      <c r="XBP555" s="3"/>
      <c r="XBQ555" s="440"/>
      <c r="XBR555" s="3"/>
      <c r="XBS555" s="580"/>
      <c r="XBT555" s="3"/>
      <c r="XBU555" s="440"/>
      <c r="XBV555" s="3"/>
      <c r="XBW555" s="580"/>
      <c r="XBX555" s="3"/>
      <c r="XBY555" s="440"/>
      <c r="XBZ555" s="3"/>
      <c r="XCA555" s="580"/>
      <c r="XCB555" s="3"/>
      <c r="XCC555" s="440"/>
      <c r="XCD555" s="3"/>
      <c r="XCE555" s="580"/>
      <c r="XCF555" s="3"/>
      <c r="XCG555" s="440"/>
      <c r="XCH555" s="3"/>
      <c r="XCI555" s="580"/>
      <c r="XCJ555" s="3"/>
      <c r="XCK555" s="440"/>
      <c r="XCL555" s="3"/>
      <c r="XCM555" s="580"/>
      <c r="XCN555" s="3"/>
      <c r="XCO555" s="440"/>
      <c r="XCP555" s="3"/>
      <c r="XCQ555" s="580"/>
      <c r="XCR555" s="3"/>
      <c r="XCS555" s="440"/>
      <c r="XCT555" s="3"/>
      <c r="XCU555" s="580"/>
      <c r="XCV555" s="3"/>
      <c r="XCW555" s="440"/>
      <c r="XCX555" s="3"/>
      <c r="XCY555" s="580"/>
      <c r="XCZ555" s="3"/>
      <c r="XDA555" s="440"/>
      <c r="XDB555" s="3"/>
      <c r="XDC555" s="580"/>
      <c r="XDD555" s="3"/>
      <c r="XDE555" s="440"/>
      <c r="XDF555" s="3"/>
      <c r="XDG555" s="580"/>
      <c r="XDH555" s="3"/>
      <c r="XDI555" s="440"/>
      <c r="XDJ555" s="3"/>
      <c r="XDK555" s="580"/>
      <c r="XDL555" s="3"/>
      <c r="XDM555" s="440"/>
      <c r="XDN555" s="3"/>
      <c r="XDO555" s="580"/>
      <c r="XDP555" s="3"/>
      <c r="XDQ555" s="440"/>
      <c r="XDR555" s="3"/>
      <c r="XDS555" s="580"/>
      <c r="XDT555" s="3"/>
      <c r="XDU555" s="440"/>
      <c r="XDV555" s="3"/>
      <c r="XDW555" s="580"/>
      <c r="XDX555" s="3"/>
      <c r="XDY555" s="440"/>
      <c r="XDZ555" s="3"/>
      <c r="XEA555" s="580"/>
      <c r="XEB555" s="3"/>
      <c r="XEC555" s="440"/>
      <c r="XED555" s="3"/>
      <c r="XEE555" s="580"/>
      <c r="XEF555" s="3"/>
      <c r="XEG555" s="440"/>
      <c r="XEH555" s="3"/>
      <c r="XEI555" s="580"/>
      <c r="XEJ555" s="3"/>
      <c r="XEK555" s="440"/>
      <c r="XEL555" s="3"/>
      <c r="XEM555" s="580"/>
      <c r="XEN555" s="3"/>
      <c r="XEO555" s="440"/>
      <c r="XEP555" s="3"/>
      <c r="XEQ555" s="580"/>
      <c r="XER555" s="3"/>
      <c r="XES555" s="440"/>
      <c r="XET555" s="3"/>
      <c r="XEU555" s="580"/>
      <c r="XEV555" s="3"/>
      <c r="XEW555" s="440"/>
      <c r="XEX555" s="3"/>
      <c r="XEY555" s="580"/>
      <c r="XEZ555" s="3"/>
      <c r="XFA555" s="440"/>
      <c r="XFB555" s="3"/>
      <c r="XFC555" s="580"/>
    </row>
    <row r="556" spans="1:16383" s="33" customFormat="1" x14ac:dyDescent="0.3">
      <c r="A556" s="440"/>
      <c r="B556" s="3"/>
      <c r="C556" s="3"/>
      <c r="D556" s="3"/>
      <c r="E556" s="440"/>
      <c r="F556" s="3"/>
      <c r="G556" s="580"/>
      <c r="H556" s="3"/>
      <c r="I556" s="440"/>
      <c r="J556" s="3"/>
      <c r="K556" s="580"/>
      <c r="L556" s="3"/>
      <c r="M556" s="440"/>
      <c r="N556" s="3"/>
      <c r="O556" s="580"/>
      <c r="P556" s="3"/>
      <c r="Q556" s="440"/>
      <c r="R556" s="3"/>
      <c r="S556" s="580"/>
      <c r="T556" s="3"/>
      <c r="U556" s="440"/>
      <c r="V556" s="3"/>
      <c r="W556" s="580"/>
      <c r="X556" s="3"/>
      <c r="Y556" s="440"/>
      <c r="Z556" s="3"/>
      <c r="AA556" s="580"/>
      <c r="AB556" s="3"/>
      <c r="AC556" s="440"/>
      <c r="AD556" s="3"/>
      <c r="AE556" s="580"/>
      <c r="AF556" s="3"/>
      <c r="AG556" s="440"/>
      <c r="AH556" s="3"/>
      <c r="AI556" s="580"/>
      <c r="AJ556" s="3"/>
      <c r="AK556" s="440"/>
      <c r="AL556" s="3"/>
      <c r="AM556" s="580"/>
      <c r="AN556" s="3"/>
      <c r="AO556" s="440"/>
      <c r="AP556" s="3"/>
      <c r="AQ556" s="580"/>
      <c r="AR556" s="3"/>
      <c r="AS556" s="440"/>
      <c r="AT556" s="3"/>
      <c r="AU556" s="580"/>
      <c r="AV556" s="3"/>
      <c r="AW556" s="440"/>
      <c r="AX556" s="3"/>
      <c r="AY556" s="580"/>
      <c r="AZ556" s="3"/>
      <c r="BA556" s="440"/>
      <c r="BB556" s="3"/>
      <c r="BC556" s="580"/>
      <c r="BD556" s="3"/>
      <c r="BE556" s="440"/>
      <c r="BF556" s="3"/>
      <c r="BG556" s="580"/>
      <c r="BH556" s="3"/>
      <c r="BI556" s="440"/>
      <c r="BJ556" s="3"/>
      <c r="BK556" s="580"/>
      <c r="BL556" s="3"/>
      <c r="BM556" s="440"/>
      <c r="BN556" s="3"/>
      <c r="BO556" s="580"/>
      <c r="BP556" s="3"/>
      <c r="BQ556" s="440"/>
      <c r="BR556" s="3"/>
      <c r="BS556" s="580"/>
      <c r="BT556" s="3"/>
      <c r="BU556" s="440"/>
      <c r="BV556" s="3"/>
      <c r="BW556" s="580"/>
      <c r="BX556" s="3"/>
      <c r="BY556" s="440"/>
      <c r="BZ556" s="3"/>
      <c r="CA556" s="580"/>
      <c r="CB556" s="3"/>
      <c r="CC556" s="440"/>
      <c r="CD556" s="3"/>
      <c r="CE556" s="580"/>
      <c r="CF556" s="3"/>
      <c r="CG556" s="440"/>
      <c r="CH556" s="3"/>
      <c r="CI556" s="580"/>
      <c r="CJ556" s="3"/>
      <c r="CK556" s="440"/>
      <c r="CL556" s="3"/>
      <c r="CM556" s="580"/>
      <c r="CN556" s="3"/>
      <c r="CO556" s="440"/>
      <c r="CP556" s="3"/>
      <c r="CQ556" s="580"/>
      <c r="CR556" s="3"/>
      <c r="CS556" s="440"/>
      <c r="CT556" s="3"/>
      <c r="CU556" s="580"/>
      <c r="CV556" s="3"/>
      <c r="CW556" s="440"/>
      <c r="CX556" s="3"/>
      <c r="CY556" s="580"/>
      <c r="CZ556" s="3"/>
      <c r="DA556" s="440"/>
      <c r="DB556" s="3"/>
      <c r="DC556" s="580"/>
      <c r="DD556" s="3"/>
      <c r="DE556" s="440"/>
      <c r="DF556" s="3"/>
      <c r="DG556" s="580"/>
      <c r="DH556" s="3"/>
      <c r="DI556" s="440"/>
      <c r="DJ556" s="3"/>
      <c r="DK556" s="580"/>
      <c r="DL556" s="3"/>
      <c r="DM556" s="440"/>
      <c r="DN556" s="3"/>
      <c r="DO556" s="580"/>
      <c r="DP556" s="3"/>
      <c r="DQ556" s="440"/>
      <c r="DR556" s="3"/>
      <c r="DS556" s="580"/>
      <c r="DT556" s="3"/>
      <c r="DU556" s="440"/>
      <c r="DV556" s="3"/>
      <c r="DW556" s="580"/>
      <c r="DX556" s="3"/>
      <c r="DY556" s="440"/>
      <c r="DZ556" s="3"/>
      <c r="EA556" s="580"/>
      <c r="EB556" s="3"/>
      <c r="EC556" s="440"/>
      <c r="ED556" s="3"/>
      <c r="EE556" s="580"/>
      <c r="EF556" s="3"/>
      <c r="EG556" s="440"/>
      <c r="EH556" s="3"/>
      <c r="EI556" s="580"/>
      <c r="EJ556" s="3"/>
      <c r="EK556" s="440"/>
      <c r="EL556" s="3"/>
      <c r="EM556" s="580"/>
      <c r="EN556" s="3"/>
      <c r="EO556" s="440"/>
      <c r="EP556" s="3"/>
      <c r="EQ556" s="580"/>
      <c r="ER556" s="3"/>
      <c r="ES556" s="440"/>
      <c r="ET556" s="3"/>
      <c r="EU556" s="580"/>
      <c r="EV556" s="3"/>
      <c r="EW556" s="440"/>
      <c r="EX556" s="3"/>
      <c r="EY556" s="580"/>
      <c r="EZ556" s="3"/>
      <c r="FA556" s="440"/>
      <c r="FB556" s="3"/>
      <c r="FC556" s="580"/>
      <c r="FD556" s="3"/>
      <c r="FE556" s="440"/>
      <c r="FF556" s="3"/>
      <c r="FG556" s="580"/>
      <c r="FH556" s="3"/>
      <c r="FI556" s="440"/>
      <c r="FJ556" s="3"/>
      <c r="FK556" s="580"/>
      <c r="FL556" s="3"/>
      <c r="FM556" s="440"/>
      <c r="FN556" s="3"/>
      <c r="FO556" s="580"/>
      <c r="FP556" s="3"/>
      <c r="FQ556" s="440"/>
      <c r="FR556" s="3"/>
      <c r="FS556" s="580"/>
      <c r="FT556" s="3"/>
      <c r="FU556" s="440"/>
      <c r="FV556" s="3"/>
      <c r="FW556" s="580"/>
      <c r="FX556" s="3"/>
      <c r="FY556" s="440"/>
      <c r="FZ556" s="3"/>
      <c r="GA556" s="580"/>
      <c r="GB556" s="3"/>
      <c r="GC556" s="440"/>
      <c r="GD556" s="3"/>
      <c r="GE556" s="580"/>
      <c r="GF556" s="3"/>
      <c r="GG556" s="440"/>
      <c r="GH556" s="3"/>
      <c r="GI556" s="580"/>
      <c r="GJ556" s="3"/>
      <c r="GK556" s="440"/>
      <c r="GL556" s="3"/>
      <c r="GM556" s="580"/>
      <c r="GN556" s="3"/>
      <c r="GO556" s="440"/>
      <c r="GP556" s="3"/>
      <c r="GQ556" s="580"/>
      <c r="GR556" s="3"/>
      <c r="GS556" s="440"/>
      <c r="GT556" s="3"/>
      <c r="GU556" s="580"/>
      <c r="GV556" s="3"/>
      <c r="GW556" s="440"/>
      <c r="GX556" s="3"/>
      <c r="GY556" s="580"/>
      <c r="GZ556" s="3"/>
      <c r="HA556" s="440"/>
      <c r="HB556" s="3"/>
      <c r="HC556" s="580"/>
      <c r="HD556" s="3"/>
      <c r="HE556" s="440"/>
      <c r="HF556" s="3"/>
      <c r="HG556" s="580"/>
      <c r="HH556" s="3"/>
      <c r="HI556" s="440"/>
      <c r="HJ556" s="3"/>
      <c r="HK556" s="580"/>
      <c r="HL556" s="3"/>
      <c r="HM556" s="440"/>
      <c r="HN556" s="3"/>
      <c r="HO556" s="580"/>
      <c r="HP556" s="3"/>
      <c r="HQ556" s="440"/>
      <c r="HR556" s="3"/>
      <c r="HS556" s="580"/>
      <c r="HT556" s="3"/>
      <c r="HU556" s="440"/>
      <c r="HV556" s="3"/>
      <c r="HW556" s="580"/>
      <c r="HX556" s="3"/>
      <c r="HY556" s="440"/>
      <c r="HZ556" s="3"/>
      <c r="IA556" s="580"/>
      <c r="IB556" s="3"/>
      <c r="IC556" s="440"/>
      <c r="ID556" s="3"/>
      <c r="IE556" s="580"/>
      <c r="IF556" s="3"/>
      <c r="IG556" s="440"/>
      <c r="IH556" s="3"/>
      <c r="II556" s="580"/>
      <c r="IJ556" s="3"/>
      <c r="IK556" s="440"/>
      <c r="IL556" s="3"/>
      <c r="IM556" s="580"/>
      <c r="IN556" s="3"/>
      <c r="IO556" s="440"/>
      <c r="IP556" s="3"/>
      <c r="IQ556" s="580"/>
      <c r="IR556" s="3"/>
      <c r="IS556" s="440"/>
      <c r="IT556" s="3"/>
      <c r="IU556" s="580"/>
      <c r="IV556" s="3"/>
      <c r="IW556" s="440"/>
      <c r="IX556" s="3"/>
      <c r="IY556" s="580"/>
      <c r="IZ556" s="3"/>
      <c r="JA556" s="440"/>
      <c r="JB556" s="3"/>
      <c r="JC556" s="580"/>
      <c r="JD556" s="3"/>
      <c r="JE556" s="440"/>
      <c r="JF556" s="3"/>
      <c r="JG556" s="580"/>
      <c r="JH556" s="3"/>
      <c r="JI556" s="440"/>
      <c r="JJ556" s="3"/>
      <c r="JK556" s="580"/>
      <c r="JL556" s="3"/>
      <c r="JM556" s="440"/>
      <c r="JN556" s="3"/>
      <c r="JO556" s="580"/>
      <c r="JP556" s="3"/>
      <c r="JQ556" s="440"/>
      <c r="JR556" s="3"/>
      <c r="JS556" s="580"/>
      <c r="JT556" s="3"/>
      <c r="JU556" s="440"/>
      <c r="JV556" s="3"/>
      <c r="JW556" s="580"/>
      <c r="JX556" s="3"/>
      <c r="JY556" s="440"/>
      <c r="JZ556" s="3"/>
      <c r="KA556" s="580"/>
      <c r="KB556" s="3"/>
      <c r="KC556" s="440"/>
      <c r="KD556" s="3"/>
      <c r="KE556" s="580"/>
      <c r="KF556" s="3"/>
      <c r="KG556" s="440"/>
      <c r="KH556" s="3"/>
      <c r="KI556" s="580"/>
      <c r="KJ556" s="3"/>
      <c r="KK556" s="440"/>
      <c r="KL556" s="3"/>
      <c r="KM556" s="580"/>
      <c r="KN556" s="3"/>
      <c r="KO556" s="440"/>
      <c r="KP556" s="3"/>
      <c r="KQ556" s="580"/>
      <c r="KR556" s="3"/>
      <c r="KS556" s="440"/>
      <c r="KT556" s="3"/>
      <c r="KU556" s="580"/>
      <c r="KV556" s="3"/>
      <c r="KW556" s="440"/>
      <c r="KX556" s="3"/>
      <c r="KY556" s="580"/>
      <c r="KZ556" s="3"/>
      <c r="LA556" s="440"/>
      <c r="LB556" s="3"/>
      <c r="LC556" s="580"/>
      <c r="LD556" s="3"/>
      <c r="LE556" s="440"/>
      <c r="LF556" s="3"/>
      <c r="LG556" s="580"/>
      <c r="LH556" s="3"/>
      <c r="LI556" s="440"/>
      <c r="LJ556" s="3"/>
      <c r="LK556" s="580"/>
      <c r="LL556" s="3"/>
      <c r="LM556" s="440"/>
      <c r="LN556" s="3"/>
      <c r="LO556" s="580"/>
      <c r="LP556" s="3"/>
      <c r="LQ556" s="440"/>
      <c r="LR556" s="3"/>
      <c r="LS556" s="580"/>
      <c r="LT556" s="3"/>
      <c r="LU556" s="440"/>
      <c r="LV556" s="3"/>
      <c r="LW556" s="580"/>
      <c r="LX556" s="3"/>
      <c r="LY556" s="440"/>
      <c r="LZ556" s="3"/>
      <c r="MA556" s="580"/>
      <c r="MB556" s="3"/>
      <c r="MC556" s="440"/>
      <c r="MD556" s="3"/>
      <c r="ME556" s="580"/>
      <c r="MF556" s="3"/>
      <c r="MG556" s="440"/>
      <c r="MH556" s="3"/>
      <c r="MI556" s="580"/>
      <c r="MJ556" s="3"/>
      <c r="MK556" s="440"/>
      <c r="ML556" s="3"/>
      <c r="MM556" s="580"/>
      <c r="MN556" s="3"/>
      <c r="MO556" s="440"/>
      <c r="MP556" s="3"/>
      <c r="MQ556" s="580"/>
      <c r="MR556" s="3"/>
      <c r="MS556" s="440"/>
      <c r="MT556" s="3"/>
      <c r="MU556" s="580"/>
      <c r="MV556" s="3"/>
      <c r="MW556" s="440"/>
      <c r="MX556" s="3"/>
      <c r="MY556" s="580"/>
      <c r="MZ556" s="3"/>
      <c r="NA556" s="440"/>
      <c r="NB556" s="3"/>
      <c r="NC556" s="580"/>
      <c r="ND556" s="3"/>
      <c r="NE556" s="440"/>
      <c r="NF556" s="3"/>
      <c r="NG556" s="580"/>
      <c r="NH556" s="3"/>
      <c r="NI556" s="440"/>
      <c r="NJ556" s="3"/>
      <c r="NK556" s="580"/>
      <c r="NL556" s="3"/>
      <c r="NM556" s="440"/>
      <c r="NN556" s="3"/>
      <c r="NO556" s="580"/>
      <c r="NP556" s="3"/>
      <c r="NQ556" s="440"/>
      <c r="NR556" s="3"/>
      <c r="NS556" s="580"/>
      <c r="NT556" s="3"/>
      <c r="NU556" s="440"/>
      <c r="NV556" s="3"/>
      <c r="NW556" s="580"/>
      <c r="NX556" s="3"/>
      <c r="NY556" s="440"/>
      <c r="NZ556" s="3"/>
      <c r="OA556" s="580"/>
      <c r="OB556" s="3"/>
      <c r="OC556" s="440"/>
      <c r="OD556" s="3"/>
      <c r="OE556" s="580"/>
      <c r="OF556" s="3"/>
      <c r="OG556" s="440"/>
      <c r="OH556" s="3"/>
      <c r="OI556" s="580"/>
      <c r="OJ556" s="3"/>
      <c r="OK556" s="440"/>
      <c r="OL556" s="3"/>
      <c r="OM556" s="580"/>
      <c r="ON556" s="3"/>
      <c r="OO556" s="440"/>
      <c r="OP556" s="3"/>
      <c r="OQ556" s="580"/>
      <c r="OR556" s="3"/>
      <c r="OS556" s="440"/>
      <c r="OT556" s="3"/>
      <c r="OU556" s="580"/>
      <c r="OV556" s="3"/>
      <c r="OW556" s="440"/>
      <c r="OX556" s="3"/>
      <c r="OY556" s="580"/>
      <c r="OZ556" s="3"/>
      <c r="PA556" s="440"/>
      <c r="PB556" s="3"/>
      <c r="PC556" s="580"/>
      <c r="PD556" s="3"/>
      <c r="PE556" s="440"/>
      <c r="PF556" s="3"/>
      <c r="PG556" s="580"/>
      <c r="PH556" s="3"/>
      <c r="PI556" s="440"/>
      <c r="PJ556" s="3"/>
      <c r="PK556" s="580"/>
      <c r="PL556" s="3"/>
      <c r="PM556" s="440"/>
      <c r="PN556" s="3"/>
      <c r="PO556" s="580"/>
      <c r="PP556" s="3"/>
      <c r="PQ556" s="440"/>
      <c r="PR556" s="3"/>
      <c r="PS556" s="580"/>
      <c r="PT556" s="3"/>
      <c r="PU556" s="440"/>
      <c r="PV556" s="3"/>
      <c r="PW556" s="580"/>
      <c r="PX556" s="3"/>
      <c r="PY556" s="440"/>
      <c r="PZ556" s="3"/>
      <c r="QA556" s="580"/>
      <c r="QB556" s="3"/>
      <c r="QC556" s="440"/>
      <c r="QD556" s="3"/>
      <c r="QE556" s="580"/>
      <c r="QF556" s="3"/>
      <c r="QG556" s="440"/>
      <c r="QH556" s="3"/>
      <c r="QI556" s="580"/>
      <c r="QJ556" s="3"/>
      <c r="QK556" s="440"/>
      <c r="QL556" s="3"/>
      <c r="QM556" s="580"/>
      <c r="QN556" s="3"/>
      <c r="QO556" s="440"/>
      <c r="QP556" s="3"/>
      <c r="QQ556" s="580"/>
      <c r="QR556" s="3"/>
      <c r="QS556" s="440"/>
      <c r="QT556" s="3"/>
      <c r="QU556" s="580"/>
      <c r="QV556" s="3"/>
      <c r="QW556" s="440"/>
      <c r="QX556" s="3"/>
      <c r="QY556" s="580"/>
      <c r="QZ556" s="3"/>
      <c r="RA556" s="440"/>
      <c r="RB556" s="3"/>
      <c r="RC556" s="580"/>
      <c r="RD556" s="3"/>
      <c r="RE556" s="440"/>
      <c r="RF556" s="3"/>
      <c r="RG556" s="580"/>
      <c r="RH556" s="3"/>
      <c r="RI556" s="440"/>
      <c r="RJ556" s="3"/>
      <c r="RK556" s="580"/>
      <c r="RL556" s="3"/>
      <c r="RM556" s="440"/>
      <c r="RN556" s="3"/>
      <c r="RO556" s="580"/>
      <c r="RP556" s="3"/>
      <c r="RQ556" s="440"/>
      <c r="RR556" s="3"/>
      <c r="RS556" s="580"/>
      <c r="RT556" s="3"/>
      <c r="RU556" s="440"/>
      <c r="RV556" s="3"/>
      <c r="RW556" s="580"/>
      <c r="RX556" s="3"/>
      <c r="RY556" s="440"/>
      <c r="RZ556" s="3"/>
      <c r="SA556" s="580"/>
      <c r="SB556" s="3"/>
      <c r="SC556" s="440"/>
      <c r="SD556" s="3"/>
      <c r="SE556" s="580"/>
      <c r="SF556" s="3"/>
      <c r="SG556" s="440"/>
      <c r="SH556" s="3"/>
      <c r="SI556" s="580"/>
      <c r="SJ556" s="3"/>
      <c r="SK556" s="440"/>
      <c r="SL556" s="3"/>
      <c r="SM556" s="580"/>
      <c r="SN556" s="3"/>
      <c r="SO556" s="440"/>
      <c r="SP556" s="3"/>
      <c r="SQ556" s="580"/>
      <c r="SR556" s="3"/>
      <c r="SS556" s="440"/>
      <c r="ST556" s="3"/>
      <c r="SU556" s="580"/>
      <c r="SV556" s="3"/>
      <c r="SW556" s="440"/>
      <c r="SX556" s="3"/>
      <c r="SY556" s="580"/>
      <c r="SZ556" s="3"/>
      <c r="TA556" s="440"/>
      <c r="TB556" s="3"/>
      <c r="TC556" s="580"/>
      <c r="TD556" s="3"/>
      <c r="TE556" s="440"/>
      <c r="TF556" s="3"/>
      <c r="TG556" s="580"/>
      <c r="TH556" s="3"/>
      <c r="TI556" s="440"/>
      <c r="TJ556" s="3"/>
      <c r="TK556" s="580"/>
      <c r="TL556" s="3"/>
      <c r="TM556" s="440"/>
      <c r="TN556" s="3"/>
      <c r="TO556" s="580"/>
      <c r="TP556" s="3"/>
      <c r="TQ556" s="440"/>
      <c r="TR556" s="3"/>
      <c r="TS556" s="580"/>
      <c r="TT556" s="3"/>
      <c r="TU556" s="440"/>
      <c r="TV556" s="3"/>
      <c r="TW556" s="580"/>
      <c r="TX556" s="3"/>
      <c r="TY556" s="440"/>
      <c r="TZ556" s="3"/>
      <c r="UA556" s="580"/>
      <c r="UB556" s="3"/>
      <c r="UC556" s="440"/>
      <c r="UD556" s="3"/>
      <c r="UE556" s="580"/>
      <c r="UF556" s="3"/>
      <c r="UG556" s="440"/>
      <c r="UH556" s="3"/>
      <c r="UI556" s="580"/>
      <c r="UJ556" s="3"/>
      <c r="UK556" s="440"/>
      <c r="UL556" s="3"/>
      <c r="UM556" s="580"/>
      <c r="UN556" s="3"/>
      <c r="UO556" s="440"/>
      <c r="UP556" s="3"/>
      <c r="UQ556" s="580"/>
      <c r="UR556" s="3"/>
      <c r="US556" s="440"/>
      <c r="UT556" s="3"/>
      <c r="UU556" s="580"/>
      <c r="UV556" s="3"/>
      <c r="UW556" s="440"/>
      <c r="UX556" s="3"/>
      <c r="UY556" s="580"/>
      <c r="UZ556" s="3"/>
      <c r="VA556" s="440"/>
      <c r="VB556" s="3"/>
      <c r="VC556" s="580"/>
      <c r="VD556" s="3"/>
      <c r="VE556" s="440"/>
      <c r="VF556" s="3"/>
      <c r="VG556" s="580"/>
      <c r="VH556" s="3"/>
      <c r="VI556" s="440"/>
      <c r="VJ556" s="3"/>
      <c r="VK556" s="580"/>
      <c r="VL556" s="3"/>
      <c r="VM556" s="440"/>
      <c r="VN556" s="3"/>
      <c r="VO556" s="580"/>
      <c r="VP556" s="3"/>
      <c r="VQ556" s="440"/>
      <c r="VR556" s="3"/>
      <c r="VS556" s="580"/>
      <c r="VT556" s="3"/>
      <c r="VU556" s="440"/>
      <c r="VV556" s="3"/>
      <c r="VW556" s="580"/>
      <c r="VX556" s="3"/>
      <c r="VY556" s="440"/>
      <c r="VZ556" s="3"/>
      <c r="WA556" s="580"/>
      <c r="WB556" s="3"/>
      <c r="WC556" s="440"/>
      <c r="WD556" s="3"/>
      <c r="WE556" s="580"/>
      <c r="WF556" s="3"/>
      <c r="WG556" s="440"/>
      <c r="WH556" s="3"/>
      <c r="WI556" s="580"/>
      <c r="WJ556" s="3"/>
      <c r="WK556" s="440"/>
      <c r="WL556" s="3"/>
      <c r="WM556" s="580"/>
      <c r="WN556" s="3"/>
      <c r="WO556" s="440"/>
      <c r="WP556" s="3"/>
      <c r="WQ556" s="580"/>
      <c r="WR556" s="3"/>
      <c r="WS556" s="440"/>
      <c r="WT556" s="3"/>
      <c r="WU556" s="580"/>
      <c r="WV556" s="3"/>
      <c r="WW556" s="440"/>
      <c r="WX556" s="3"/>
      <c r="WY556" s="580"/>
      <c r="WZ556" s="3"/>
      <c r="XA556" s="440"/>
      <c r="XB556" s="3"/>
      <c r="XC556" s="580"/>
      <c r="XD556" s="3"/>
      <c r="XE556" s="440"/>
      <c r="XF556" s="3"/>
      <c r="XG556" s="580"/>
      <c r="XH556" s="3"/>
      <c r="XI556" s="440"/>
      <c r="XJ556" s="3"/>
      <c r="XK556" s="580"/>
      <c r="XL556" s="3"/>
      <c r="XM556" s="440"/>
      <c r="XN556" s="3"/>
      <c r="XO556" s="580"/>
      <c r="XP556" s="3"/>
      <c r="XQ556" s="440"/>
      <c r="XR556" s="3"/>
      <c r="XS556" s="580"/>
      <c r="XT556" s="3"/>
      <c r="XU556" s="440"/>
      <c r="XV556" s="3"/>
      <c r="XW556" s="580"/>
      <c r="XX556" s="3"/>
      <c r="XY556" s="440"/>
      <c r="XZ556" s="3"/>
      <c r="YA556" s="580"/>
      <c r="YB556" s="3"/>
      <c r="YC556" s="440"/>
      <c r="YD556" s="3"/>
      <c r="YE556" s="580"/>
      <c r="YF556" s="3"/>
      <c r="YG556" s="440"/>
      <c r="YH556" s="3"/>
      <c r="YI556" s="580"/>
      <c r="YJ556" s="3"/>
      <c r="YK556" s="440"/>
      <c r="YL556" s="3"/>
      <c r="YM556" s="580"/>
      <c r="YN556" s="3"/>
      <c r="YO556" s="440"/>
      <c r="YP556" s="3"/>
      <c r="YQ556" s="580"/>
      <c r="YR556" s="3"/>
      <c r="YS556" s="440"/>
      <c r="YT556" s="3"/>
      <c r="YU556" s="580"/>
      <c r="YV556" s="3"/>
      <c r="YW556" s="440"/>
      <c r="YX556" s="3"/>
      <c r="YY556" s="580"/>
      <c r="YZ556" s="3"/>
      <c r="ZA556" s="440"/>
      <c r="ZB556" s="3"/>
      <c r="ZC556" s="580"/>
      <c r="ZD556" s="3"/>
      <c r="ZE556" s="440"/>
      <c r="ZF556" s="3"/>
      <c r="ZG556" s="580"/>
      <c r="ZH556" s="3"/>
      <c r="ZI556" s="440"/>
      <c r="ZJ556" s="3"/>
      <c r="ZK556" s="580"/>
      <c r="ZL556" s="3"/>
      <c r="ZM556" s="440"/>
      <c r="ZN556" s="3"/>
      <c r="ZO556" s="580"/>
      <c r="ZP556" s="3"/>
      <c r="ZQ556" s="440"/>
      <c r="ZR556" s="3"/>
      <c r="ZS556" s="580"/>
      <c r="ZT556" s="3"/>
      <c r="ZU556" s="440"/>
      <c r="ZV556" s="3"/>
      <c r="ZW556" s="580"/>
      <c r="ZX556" s="3"/>
      <c r="ZY556" s="440"/>
      <c r="ZZ556" s="3"/>
      <c r="AAA556" s="580"/>
      <c r="AAB556" s="3"/>
      <c r="AAC556" s="440"/>
      <c r="AAD556" s="3"/>
      <c r="AAE556" s="580"/>
      <c r="AAF556" s="3"/>
      <c r="AAG556" s="440"/>
      <c r="AAH556" s="3"/>
      <c r="AAI556" s="580"/>
      <c r="AAJ556" s="3"/>
      <c r="AAK556" s="440"/>
      <c r="AAL556" s="3"/>
      <c r="AAM556" s="580"/>
      <c r="AAN556" s="3"/>
      <c r="AAO556" s="440"/>
      <c r="AAP556" s="3"/>
      <c r="AAQ556" s="580"/>
      <c r="AAR556" s="3"/>
      <c r="AAS556" s="440"/>
      <c r="AAT556" s="3"/>
      <c r="AAU556" s="580"/>
      <c r="AAV556" s="3"/>
      <c r="AAW556" s="440"/>
      <c r="AAX556" s="3"/>
      <c r="AAY556" s="580"/>
      <c r="AAZ556" s="3"/>
      <c r="ABA556" s="440"/>
      <c r="ABB556" s="3"/>
      <c r="ABC556" s="580"/>
      <c r="ABD556" s="3"/>
      <c r="ABE556" s="440"/>
      <c r="ABF556" s="3"/>
      <c r="ABG556" s="580"/>
      <c r="ABH556" s="3"/>
      <c r="ABI556" s="440"/>
      <c r="ABJ556" s="3"/>
      <c r="ABK556" s="580"/>
      <c r="ABL556" s="3"/>
      <c r="ABM556" s="440"/>
      <c r="ABN556" s="3"/>
      <c r="ABO556" s="580"/>
      <c r="ABP556" s="3"/>
      <c r="ABQ556" s="440"/>
      <c r="ABR556" s="3"/>
      <c r="ABS556" s="580"/>
      <c r="ABT556" s="3"/>
      <c r="ABU556" s="440"/>
      <c r="ABV556" s="3"/>
      <c r="ABW556" s="580"/>
      <c r="ABX556" s="3"/>
      <c r="ABY556" s="440"/>
      <c r="ABZ556" s="3"/>
      <c r="ACA556" s="580"/>
      <c r="ACB556" s="3"/>
      <c r="ACC556" s="440"/>
      <c r="ACD556" s="3"/>
      <c r="ACE556" s="580"/>
      <c r="ACF556" s="3"/>
      <c r="ACG556" s="440"/>
      <c r="ACH556" s="3"/>
      <c r="ACI556" s="580"/>
      <c r="ACJ556" s="3"/>
      <c r="ACK556" s="440"/>
      <c r="ACL556" s="3"/>
      <c r="ACM556" s="580"/>
      <c r="ACN556" s="3"/>
      <c r="ACO556" s="440"/>
      <c r="ACP556" s="3"/>
      <c r="ACQ556" s="580"/>
      <c r="ACR556" s="3"/>
      <c r="ACS556" s="440"/>
      <c r="ACT556" s="3"/>
      <c r="ACU556" s="580"/>
      <c r="ACV556" s="3"/>
      <c r="ACW556" s="440"/>
      <c r="ACX556" s="3"/>
      <c r="ACY556" s="580"/>
      <c r="ACZ556" s="3"/>
      <c r="ADA556" s="440"/>
      <c r="ADB556" s="3"/>
      <c r="ADC556" s="580"/>
      <c r="ADD556" s="3"/>
      <c r="ADE556" s="440"/>
      <c r="ADF556" s="3"/>
      <c r="ADG556" s="580"/>
      <c r="ADH556" s="3"/>
      <c r="ADI556" s="440"/>
      <c r="ADJ556" s="3"/>
      <c r="ADK556" s="580"/>
      <c r="ADL556" s="3"/>
      <c r="ADM556" s="440"/>
      <c r="ADN556" s="3"/>
      <c r="ADO556" s="580"/>
      <c r="ADP556" s="3"/>
      <c r="ADQ556" s="440"/>
      <c r="ADR556" s="3"/>
      <c r="ADS556" s="580"/>
      <c r="ADT556" s="3"/>
      <c r="ADU556" s="440"/>
      <c r="ADV556" s="3"/>
      <c r="ADW556" s="580"/>
      <c r="ADX556" s="3"/>
      <c r="ADY556" s="440"/>
      <c r="ADZ556" s="3"/>
      <c r="AEA556" s="580"/>
      <c r="AEB556" s="3"/>
      <c r="AEC556" s="440"/>
      <c r="AED556" s="3"/>
      <c r="AEE556" s="580"/>
      <c r="AEF556" s="3"/>
      <c r="AEG556" s="440"/>
      <c r="AEH556" s="3"/>
      <c r="AEI556" s="580"/>
      <c r="AEJ556" s="3"/>
      <c r="AEK556" s="440"/>
      <c r="AEL556" s="3"/>
      <c r="AEM556" s="580"/>
      <c r="AEN556" s="3"/>
      <c r="AEO556" s="440"/>
      <c r="AEP556" s="3"/>
      <c r="AEQ556" s="580"/>
      <c r="AER556" s="3"/>
      <c r="AES556" s="440"/>
      <c r="AET556" s="3"/>
      <c r="AEU556" s="580"/>
      <c r="AEV556" s="3"/>
      <c r="AEW556" s="440"/>
      <c r="AEX556" s="3"/>
      <c r="AEY556" s="580"/>
      <c r="AEZ556" s="3"/>
      <c r="AFA556" s="440"/>
      <c r="AFB556" s="3"/>
      <c r="AFC556" s="580"/>
      <c r="AFD556" s="3"/>
      <c r="AFE556" s="440"/>
      <c r="AFF556" s="3"/>
      <c r="AFG556" s="580"/>
      <c r="AFH556" s="3"/>
      <c r="AFI556" s="440"/>
      <c r="AFJ556" s="3"/>
      <c r="AFK556" s="580"/>
      <c r="AFL556" s="3"/>
      <c r="AFM556" s="440"/>
      <c r="AFN556" s="3"/>
      <c r="AFO556" s="580"/>
      <c r="AFP556" s="3"/>
      <c r="AFQ556" s="440"/>
      <c r="AFR556" s="3"/>
      <c r="AFS556" s="580"/>
      <c r="AFT556" s="3"/>
      <c r="AFU556" s="440"/>
      <c r="AFV556" s="3"/>
      <c r="AFW556" s="580"/>
      <c r="AFX556" s="3"/>
      <c r="AFY556" s="440"/>
      <c r="AFZ556" s="3"/>
      <c r="AGA556" s="580"/>
      <c r="AGB556" s="3"/>
      <c r="AGC556" s="440"/>
      <c r="AGD556" s="3"/>
      <c r="AGE556" s="580"/>
      <c r="AGF556" s="3"/>
      <c r="AGG556" s="440"/>
      <c r="AGH556" s="3"/>
      <c r="AGI556" s="580"/>
      <c r="AGJ556" s="3"/>
      <c r="AGK556" s="440"/>
      <c r="AGL556" s="3"/>
      <c r="AGM556" s="580"/>
      <c r="AGN556" s="3"/>
      <c r="AGO556" s="440"/>
      <c r="AGP556" s="3"/>
      <c r="AGQ556" s="580"/>
      <c r="AGR556" s="3"/>
      <c r="AGS556" s="440"/>
      <c r="AGT556" s="3"/>
      <c r="AGU556" s="580"/>
      <c r="AGV556" s="3"/>
      <c r="AGW556" s="440"/>
      <c r="AGX556" s="3"/>
      <c r="AGY556" s="580"/>
      <c r="AGZ556" s="3"/>
      <c r="AHA556" s="440"/>
      <c r="AHB556" s="3"/>
      <c r="AHC556" s="580"/>
      <c r="AHD556" s="3"/>
      <c r="AHE556" s="440"/>
      <c r="AHF556" s="3"/>
      <c r="AHG556" s="580"/>
      <c r="AHH556" s="3"/>
      <c r="AHI556" s="440"/>
      <c r="AHJ556" s="3"/>
      <c r="AHK556" s="580"/>
      <c r="AHL556" s="3"/>
      <c r="AHM556" s="440"/>
      <c r="AHN556" s="3"/>
      <c r="AHO556" s="580"/>
      <c r="AHP556" s="3"/>
      <c r="AHQ556" s="440"/>
      <c r="AHR556" s="3"/>
      <c r="AHS556" s="580"/>
      <c r="AHT556" s="3"/>
      <c r="AHU556" s="440"/>
      <c r="AHV556" s="3"/>
      <c r="AHW556" s="580"/>
      <c r="AHX556" s="3"/>
      <c r="AHY556" s="440"/>
      <c r="AHZ556" s="3"/>
      <c r="AIA556" s="580"/>
      <c r="AIB556" s="3"/>
      <c r="AIC556" s="440"/>
      <c r="AID556" s="3"/>
      <c r="AIE556" s="580"/>
      <c r="AIF556" s="3"/>
      <c r="AIG556" s="440"/>
      <c r="AIH556" s="3"/>
      <c r="AII556" s="580"/>
      <c r="AIJ556" s="3"/>
      <c r="AIK556" s="440"/>
      <c r="AIL556" s="3"/>
      <c r="AIM556" s="580"/>
      <c r="AIN556" s="3"/>
      <c r="AIO556" s="440"/>
      <c r="AIP556" s="3"/>
      <c r="AIQ556" s="580"/>
      <c r="AIR556" s="3"/>
      <c r="AIS556" s="440"/>
      <c r="AIT556" s="3"/>
      <c r="AIU556" s="580"/>
      <c r="AIV556" s="3"/>
      <c r="AIW556" s="440"/>
      <c r="AIX556" s="3"/>
      <c r="AIY556" s="580"/>
      <c r="AIZ556" s="3"/>
      <c r="AJA556" s="440"/>
      <c r="AJB556" s="3"/>
      <c r="AJC556" s="580"/>
      <c r="AJD556" s="3"/>
      <c r="AJE556" s="440"/>
      <c r="AJF556" s="3"/>
      <c r="AJG556" s="580"/>
      <c r="AJH556" s="3"/>
      <c r="AJI556" s="440"/>
      <c r="AJJ556" s="3"/>
      <c r="AJK556" s="580"/>
      <c r="AJL556" s="3"/>
      <c r="AJM556" s="440"/>
      <c r="AJN556" s="3"/>
      <c r="AJO556" s="580"/>
      <c r="AJP556" s="3"/>
      <c r="AJQ556" s="440"/>
      <c r="AJR556" s="3"/>
      <c r="AJS556" s="580"/>
      <c r="AJT556" s="3"/>
      <c r="AJU556" s="440"/>
      <c r="AJV556" s="3"/>
      <c r="AJW556" s="580"/>
      <c r="AJX556" s="3"/>
      <c r="AJY556" s="440"/>
      <c r="AJZ556" s="3"/>
      <c r="AKA556" s="580"/>
      <c r="AKB556" s="3"/>
      <c r="AKC556" s="440"/>
      <c r="AKD556" s="3"/>
      <c r="AKE556" s="580"/>
      <c r="AKF556" s="3"/>
      <c r="AKG556" s="440"/>
      <c r="AKH556" s="3"/>
      <c r="AKI556" s="580"/>
      <c r="AKJ556" s="3"/>
      <c r="AKK556" s="440"/>
      <c r="AKL556" s="3"/>
      <c r="AKM556" s="580"/>
      <c r="AKN556" s="3"/>
      <c r="AKO556" s="440"/>
      <c r="AKP556" s="3"/>
      <c r="AKQ556" s="580"/>
      <c r="AKR556" s="3"/>
      <c r="AKS556" s="440"/>
      <c r="AKT556" s="3"/>
      <c r="AKU556" s="580"/>
      <c r="AKV556" s="3"/>
      <c r="AKW556" s="440"/>
      <c r="AKX556" s="3"/>
      <c r="AKY556" s="580"/>
      <c r="AKZ556" s="3"/>
      <c r="ALA556" s="440"/>
      <c r="ALB556" s="3"/>
      <c r="ALC556" s="580"/>
      <c r="ALD556" s="3"/>
      <c r="ALE556" s="440"/>
      <c r="ALF556" s="3"/>
      <c r="ALG556" s="580"/>
      <c r="ALH556" s="3"/>
      <c r="ALI556" s="440"/>
      <c r="ALJ556" s="3"/>
      <c r="ALK556" s="580"/>
      <c r="ALL556" s="3"/>
      <c r="ALM556" s="440"/>
      <c r="ALN556" s="3"/>
      <c r="ALO556" s="580"/>
      <c r="ALP556" s="3"/>
      <c r="ALQ556" s="440"/>
      <c r="ALR556" s="3"/>
      <c r="ALS556" s="580"/>
      <c r="ALT556" s="3"/>
      <c r="ALU556" s="440"/>
      <c r="ALV556" s="3"/>
      <c r="ALW556" s="580"/>
      <c r="ALX556" s="3"/>
      <c r="ALY556" s="440"/>
      <c r="ALZ556" s="3"/>
      <c r="AMA556" s="580"/>
      <c r="AMB556" s="3"/>
      <c r="AMC556" s="440"/>
      <c r="AMD556" s="3"/>
      <c r="AME556" s="580"/>
      <c r="AMF556" s="3"/>
      <c r="AMG556" s="440"/>
      <c r="AMH556" s="3"/>
      <c r="AMI556" s="580"/>
      <c r="AMJ556" s="3"/>
      <c r="AMK556" s="440"/>
      <c r="AML556" s="3"/>
      <c r="AMM556" s="580"/>
      <c r="AMN556" s="3"/>
      <c r="AMO556" s="440"/>
      <c r="AMP556" s="3"/>
      <c r="AMQ556" s="580"/>
      <c r="AMR556" s="3"/>
      <c r="AMS556" s="440"/>
      <c r="AMT556" s="3"/>
      <c r="AMU556" s="580"/>
      <c r="AMV556" s="3"/>
      <c r="AMW556" s="440"/>
      <c r="AMX556" s="3"/>
      <c r="AMY556" s="580"/>
      <c r="AMZ556" s="3"/>
      <c r="ANA556" s="440"/>
      <c r="ANB556" s="3"/>
      <c r="ANC556" s="580"/>
      <c r="AND556" s="3"/>
      <c r="ANE556" s="440"/>
      <c r="ANF556" s="3"/>
      <c r="ANG556" s="580"/>
      <c r="ANH556" s="3"/>
      <c r="ANI556" s="440"/>
      <c r="ANJ556" s="3"/>
      <c r="ANK556" s="580"/>
      <c r="ANL556" s="3"/>
      <c r="ANM556" s="440"/>
      <c r="ANN556" s="3"/>
      <c r="ANO556" s="580"/>
      <c r="ANP556" s="3"/>
      <c r="ANQ556" s="440"/>
      <c r="ANR556" s="3"/>
      <c r="ANS556" s="580"/>
      <c r="ANT556" s="3"/>
      <c r="ANU556" s="440"/>
      <c r="ANV556" s="3"/>
      <c r="ANW556" s="580"/>
      <c r="ANX556" s="3"/>
      <c r="ANY556" s="440"/>
      <c r="ANZ556" s="3"/>
      <c r="AOA556" s="580"/>
      <c r="AOB556" s="3"/>
      <c r="AOC556" s="440"/>
      <c r="AOD556" s="3"/>
      <c r="AOE556" s="580"/>
      <c r="AOF556" s="3"/>
      <c r="AOG556" s="440"/>
      <c r="AOH556" s="3"/>
      <c r="AOI556" s="580"/>
      <c r="AOJ556" s="3"/>
      <c r="AOK556" s="440"/>
      <c r="AOL556" s="3"/>
      <c r="AOM556" s="580"/>
      <c r="AON556" s="3"/>
      <c r="AOO556" s="440"/>
      <c r="AOP556" s="3"/>
      <c r="AOQ556" s="580"/>
      <c r="AOR556" s="3"/>
      <c r="AOS556" s="440"/>
      <c r="AOT556" s="3"/>
      <c r="AOU556" s="580"/>
      <c r="AOV556" s="3"/>
      <c r="AOW556" s="440"/>
      <c r="AOX556" s="3"/>
      <c r="AOY556" s="580"/>
      <c r="AOZ556" s="3"/>
      <c r="APA556" s="440"/>
      <c r="APB556" s="3"/>
      <c r="APC556" s="580"/>
      <c r="APD556" s="3"/>
      <c r="APE556" s="440"/>
      <c r="APF556" s="3"/>
      <c r="APG556" s="580"/>
      <c r="APH556" s="3"/>
      <c r="API556" s="440"/>
      <c r="APJ556" s="3"/>
      <c r="APK556" s="580"/>
      <c r="APL556" s="3"/>
      <c r="APM556" s="440"/>
      <c r="APN556" s="3"/>
      <c r="APO556" s="580"/>
      <c r="APP556" s="3"/>
      <c r="APQ556" s="440"/>
      <c r="APR556" s="3"/>
      <c r="APS556" s="580"/>
      <c r="APT556" s="3"/>
      <c r="APU556" s="440"/>
      <c r="APV556" s="3"/>
      <c r="APW556" s="580"/>
      <c r="APX556" s="3"/>
      <c r="APY556" s="440"/>
      <c r="APZ556" s="3"/>
      <c r="AQA556" s="580"/>
      <c r="AQB556" s="3"/>
      <c r="AQC556" s="440"/>
      <c r="AQD556" s="3"/>
      <c r="AQE556" s="580"/>
      <c r="AQF556" s="3"/>
      <c r="AQG556" s="440"/>
      <c r="AQH556" s="3"/>
      <c r="AQI556" s="580"/>
      <c r="AQJ556" s="3"/>
      <c r="AQK556" s="440"/>
      <c r="AQL556" s="3"/>
      <c r="AQM556" s="580"/>
      <c r="AQN556" s="3"/>
      <c r="AQO556" s="440"/>
      <c r="AQP556" s="3"/>
      <c r="AQQ556" s="580"/>
      <c r="AQR556" s="3"/>
      <c r="AQS556" s="440"/>
      <c r="AQT556" s="3"/>
      <c r="AQU556" s="580"/>
      <c r="AQV556" s="3"/>
      <c r="AQW556" s="440"/>
      <c r="AQX556" s="3"/>
      <c r="AQY556" s="580"/>
      <c r="AQZ556" s="3"/>
      <c r="ARA556" s="440"/>
      <c r="ARB556" s="3"/>
      <c r="ARC556" s="580"/>
      <c r="ARD556" s="3"/>
      <c r="ARE556" s="440"/>
      <c r="ARF556" s="3"/>
      <c r="ARG556" s="580"/>
      <c r="ARH556" s="3"/>
      <c r="ARI556" s="440"/>
      <c r="ARJ556" s="3"/>
      <c r="ARK556" s="580"/>
      <c r="ARL556" s="3"/>
      <c r="ARM556" s="440"/>
      <c r="ARN556" s="3"/>
      <c r="ARO556" s="580"/>
      <c r="ARP556" s="3"/>
      <c r="ARQ556" s="440"/>
      <c r="ARR556" s="3"/>
      <c r="ARS556" s="580"/>
      <c r="ART556" s="3"/>
      <c r="ARU556" s="440"/>
      <c r="ARV556" s="3"/>
      <c r="ARW556" s="580"/>
      <c r="ARX556" s="3"/>
      <c r="ARY556" s="440"/>
      <c r="ARZ556" s="3"/>
      <c r="ASA556" s="580"/>
      <c r="ASB556" s="3"/>
      <c r="ASC556" s="440"/>
      <c r="ASD556" s="3"/>
      <c r="ASE556" s="580"/>
      <c r="ASF556" s="3"/>
      <c r="ASG556" s="440"/>
      <c r="ASH556" s="3"/>
      <c r="ASI556" s="580"/>
      <c r="ASJ556" s="3"/>
      <c r="ASK556" s="440"/>
      <c r="ASL556" s="3"/>
      <c r="ASM556" s="580"/>
      <c r="ASN556" s="3"/>
      <c r="ASO556" s="440"/>
      <c r="ASP556" s="3"/>
      <c r="ASQ556" s="580"/>
      <c r="ASR556" s="3"/>
      <c r="ASS556" s="440"/>
      <c r="AST556" s="3"/>
      <c r="ASU556" s="580"/>
      <c r="ASV556" s="3"/>
      <c r="ASW556" s="440"/>
      <c r="ASX556" s="3"/>
      <c r="ASY556" s="580"/>
      <c r="ASZ556" s="3"/>
      <c r="ATA556" s="440"/>
      <c r="ATB556" s="3"/>
      <c r="ATC556" s="580"/>
      <c r="ATD556" s="3"/>
      <c r="ATE556" s="440"/>
      <c r="ATF556" s="3"/>
      <c r="ATG556" s="580"/>
      <c r="ATH556" s="3"/>
      <c r="ATI556" s="440"/>
      <c r="ATJ556" s="3"/>
      <c r="ATK556" s="580"/>
      <c r="ATL556" s="3"/>
      <c r="ATM556" s="440"/>
      <c r="ATN556" s="3"/>
      <c r="ATO556" s="580"/>
      <c r="ATP556" s="3"/>
      <c r="ATQ556" s="440"/>
      <c r="ATR556" s="3"/>
      <c r="ATS556" s="580"/>
      <c r="ATT556" s="3"/>
      <c r="ATU556" s="440"/>
      <c r="ATV556" s="3"/>
      <c r="ATW556" s="580"/>
      <c r="ATX556" s="3"/>
      <c r="ATY556" s="440"/>
      <c r="ATZ556" s="3"/>
      <c r="AUA556" s="580"/>
      <c r="AUB556" s="3"/>
      <c r="AUC556" s="440"/>
      <c r="AUD556" s="3"/>
      <c r="AUE556" s="580"/>
      <c r="AUF556" s="3"/>
      <c r="AUG556" s="440"/>
      <c r="AUH556" s="3"/>
      <c r="AUI556" s="580"/>
      <c r="AUJ556" s="3"/>
      <c r="AUK556" s="440"/>
      <c r="AUL556" s="3"/>
      <c r="AUM556" s="580"/>
      <c r="AUN556" s="3"/>
      <c r="AUO556" s="440"/>
      <c r="AUP556" s="3"/>
      <c r="AUQ556" s="580"/>
      <c r="AUR556" s="3"/>
      <c r="AUS556" s="440"/>
      <c r="AUT556" s="3"/>
      <c r="AUU556" s="580"/>
      <c r="AUV556" s="3"/>
      <c r="AUW556" s="440"/>
      <c r="AUX556" s="3"/>
      <c r="AUY556" s="580"/>
      <c r="AUZ556" s="3"/>
      <c r="AVA556" s="440"/>
      <c r="AVB556" s="3"/>
      <c r="AVC556" s="580"/>
      <c r="AVD556" s="3"/>
      <c r="AVE556" s="440"/>
      <c r="AVF556" s="3"/>
      <c r="AVG556" s="580"/>
      <c r="AVH556" s="3"/>
      <c r="AVI556" s="440"/>
      <c r="AVJ556" s="3"/>
      <c r="AVK556" s="580"/>
      <c r="AVL556" s="3"/>
      <c r="AVM556" s="440"/>
      <c r="AVN556" s="3"/>
      <c r="AVO556" s="580"/>
      <c r="AVP556" s="3"/>
      <c r="AVQ556" s="440"/>
      <c r="AVR556" s="3"/>
      <c r="AVS556" s="580"/>
      <c r="AVT556" s="3"/>
      <c r="AVU556" s="440"/>
      <c r="AVV556" s="3"/>
      <c r="AVW556" s="580"/>
      <c r="AVX556" s="3"/>
      <c r="AVY556" s="440"/>
      <c r="AVZ556" s="3"/>
      <c r="AWA556" s="580"/>
      <c r="AWB556" s="3"/>
      <c r="AWC556" s="440"/>
      <c r="AWD556" s="3"/>
      <c r="AWE556" s="580"/>
      <c r="AWF556" s="3"/>
      <c r="AWG556" s="440"/>
      <c r="AWH556" s="3"/>
      <c r="AWI556" s="580"/>
      <c r="AWJ556" s="3"/>
      <c r="AWK556" s="440"/>
      <c r="AWL556" s="3"/>
      <c r="AWM556" s="580"/>
      <c r="AWN556" s="3"/>
      <c r="AWO556" s="440"/>
      <c r="AWP556" s="3"/>
      <c r="AWQ556" s="580"/>
      <c r="AWR556" s="3"/>
      <c r="AWS556" s="440"/>
      <c r="AWT556" s="3"/>
      <c r="AWU556" s="580"/>
      <c r="AWV556" s="3"/>
      <c r="AWW556" s="440"/>
      <c r="AWX556" s="3"/>
      <c r="AWY556" s="580"/>
      <c r="AWZ556" s="3"/>
      <c r="AXA556" s="440"/>
      <c r="AXB556" s="3"/>
      <c r="AXC556" s="580"/>
      <c r="AXD556" s="3"/>
      <c r="AXE556" s="440"/>
      <c r="AXF556" s="3"/>
      <c r="AXG556" s="580"/>
      <c r="AXH556" s="3"/>
      <c r="AXI556" s="440"/>
      <c r="AXJ556" s="3"/>
      <c r="AXK556" s="580"/>
      <c r="AXL556" s="3"/>
      <c r="AXM556" s="440"/>
      <c r="AXN556" s="3"/>
      <c r="AXO556" s="580"/>
      <c r="AXP556" s="3"/>
      <c r="AXQ556" s="440"/>
      <c r="AXR556" s="3"/>
      <c r="AXS556" s="580"/>
      <c r="AXT556" s="3"/>
      <c r="AXU556" s="440"/>
      <c r="AXV556" s="3"/>
      <c r="AXW556" s="580"/>
      <c r="AXX556" s="3"/>
      <c r="AXY556" s="440"/>
      <c r="AXZ556" s="3"/>
      <c r="AYA556" s="580"/>
      <c r="AYB556" s="3"/>
      <c r="AYC556" s="440"/>
      <c r="AYD556" s="3"/>
      <c r="AYE556" s="580"/>
      <c r="AYF556" s="3"/>
      <c r="AYG556" s="440"/>
      <c r="AYH556" s="3"/>
      <c r="AYI556" s="580"/>
      <c r="AYJ556" s="3"/>
      <c r="AYK556" s="440"/>
      <c r="AYL556" s="3"/>
      <c r="AYM556" s="580"/>
      <c r="AYN556" s="3"/>
      <c r="AYO556" s="440"/>
      <c r="AYP556" s="3"/>
      <c r="AYQ556" s="580"/>
      <c r="AYR556" s="3"/>
      <c r="AYS556" s="440"/>
      <c r="AYT556" s="3"/>
      <c r="AYU556" s="580"/>
      <c r="AYV556" s="3"/>
      <c r="AYW556" s="440"/>
      <c r="AYX556" s="3"/>
      <c r="AYY556" s="580"/>
      <c r="AYZ556" s="3"/>
      <c r="AZA556" s="440"/>
      <c r="AZB556" s="3"/>
      <c r="AZC556" s="580"/>
      <c r="AZD556" s="3"/>
      <c r="AZE556" s="440"/>
      <c r="AZF556" s="3"/>
      <c r="AZG556" s="580"/>
      <c r="AZH556" s="3"/>
      <c r="AZI556" s="440"/>
      <c r="AZJ556" s="3"/>
      <c r="AZK556" s="580"/>
      <c r="AZL556" s="3"/>
      <c r="AZM556" s="440"/>
      <c r="AZN556" s="3"/>
      <c r="AZO556" s="580"/>
      <c r="AZP556" s="3"/>
      <c r="AZQ556" s="440"/>
      <c r="AZR556" s="3"/>
      <c r="AZS556" s="580"/>
      <c r="AZT556" s="3"/>
      <c r="AZU556" s="440"/>
      <c r="AZV556" s="3"/>
      <c r="AZW556" s="580"/>
      <c r="AZX556" s="3"/>
      <c r="AZY556" s="440"/>
      <c r="AZZ556" s="3"/>
      <c r="BAA556" s="580"/>
      <c r="BAB556" s="3"/>
      <c r="BAC556" s="440"/>
      <c r="BAD556" s="3"/>
      <c r="BAE556" s="580"/>
      <c r="BAF556" s="3"/>
      <c r="BAG556" s="440"/>
      <c r="BAH556" s="3"/>
      <c r="BAI556" s="580"/>
      <c r="BAJ556" s="3"/>
      <c r="BAK556" s="440"/>
      <c r="BAL556" s="3"/>
      <c r="BAM556" s="580"/>
      <c r="BAN556" s="3"/>
      <c r="BAO556" s="440"/>
      <c r="BAP556" s="3"/>
      <c r="BAQ556" s="580"/>
      <c r="BAR556" s="3"/>
      <c r="BAS556" s="440"/>
      <c r="BAT556" s="3"/>
      <c r="BAU556" s="580"/>
      <c r="BAV556" s="3"/>
      <c r="BAW556" s="440"/>
      <c r="BAX556" s="3"/>
      <c r="BAY556" s="580"/>
      <c r="BAZ556" s="3"/>
      <c r="BBA556" s="440"/>
      <c r="BBB556" s="3"/>
      <c r="BBC556" s="580"/>
      <c r="BBD556" s="3"/>
      <c r="BBE556" s="440"/>
      <c r="BBF556" s="3"/>
      <c r="BBG556" s="580"/>
      <c r="BBH556" s="3"/>
      <c r="BBI556" s="440"/>
      <c r="BBJ556" s="3"/>
      <c r="BBK556" s="580"/>
      <c r="BBL556" s="3"/>
      <c r="BBM556" s="440"/>
      <c r="BBN556" s="3"/>
      <c r="BBO556" s="580"/>
      <c r="BBP556" s="3"/>
      <c r="BBQ556" s="440"/>
      <c r="BBR556" s="3"/>
      <c r="BBS556" s="580"/>
      <c r="BBT556" s="3"/>
      <c r="BBU556" s="440"/>
      <c r="BBV556" s="3"/>
      <c r="BBW556" s="580"/>
      <c r="BBX556" s="3"/>
      <c r="BBY556" s="440"/>
      <c r="BBZ556" s="3"/>
      <c r="BCA556" s="580"/>
      <c r="BCB556" s="3"/>
      <c r="BCC556" s="440"/>
      <c r="BCD556" s="3"/>
      <c r="BCE556" s="580"/>
      <c r="BCF556" s="3"/>
      <c r="BCG556" s="440"/>
      <c r="BCH556" s="3"/>
      <c r="BCI556" s="580"/>
      <c r="BCJ556" s="3"/>
      <c r="BCK556" s="440"/>
      <c r="BCL556" s="3"/>
      <c r="BCM556" s="580"/>
      <c r="BCN556" s="3"/>
      <c r="BCO556" s="440"/>
      <c r="BCP556" s="3"/>
      <c r="BCQ556" s="580"/>
      <c r="BCR556" s="3"/>
      <c r="BCS556" s="440"/>
      <c r="BCT556" s="3"/>
      <c r="BCU556" s="580"/>
      <c r="BCV556" s="3"/>
      <c r="BCW556" s="440"/>
      <c r="BCX556" s="3"/>
      <c r="BCY556" s="580"/>
      <c r="BCZ556" s="3"/>
      <c r="BDA556" s="440"/>
      <c r="BDB556" s="3"/>
      <c r="BDC556" s="580"/>
      <c r="BDD556" s="3"/>
      <c r="BDE556" s="440"/>
      <c r="BDF556" s="3"/>
      <c r="BDG556" s="580"/>
      <c r="BDH556" s="3"/>
      <c r="BDI556" s="440"/>
      <c r="BDJ556" s="3"/>
      <c r="BDK556" s="580"/>
      <c r="BDL556" s="3"/>
      <c r="BDM556" s="440"/>
      <c r="BDN556" s="3"/>
      <c r="BDO556" s="580"/>
      <c r="BDP556" s="3"/>
      <c r="BDQ556" s="440"/>
      <c r="BDR556" s="3"/>
      <c r="BDS556" s="580"/>
      <c r="BDT556" s="3"/>
      <c r="BDU556" s="440"/>
      <c r="BDV556" s="3"/>
      <c r="BDW556" s="580"/>
      <c r="BDX556" s="3"/>
      <c r="BDY556" s="440"/>
      <c r="BDZ556" s="3"/>
      <c r="BEA556" s="580"/>
      <c r="BEB556" s="3"/>
      <c r="BEC556" s="440"/>
      <c r="BED556" s="3"/>
      <c r="BEE556" s="580"/>
      <c r="BEF556" s="3"/>
      <c r="BEG556" s="440"/>
      <c r="BEH556" s="3"/>
      <c r="BEI556" s="580"/>
      <c r="BEJ556" s="3"/>
      <c r="BEK556" s="440"/>
      <c r="BEL556" s="3"/>
      <c r="BEM556" s="580"/>
      <c r="BEN556" s="3"/>
      <c r="BEO556" s="440"/>
      <c r="BEP556" s="3"/>
      <c r="BEQ556" s="580"/>
      <c r="BER556" s="3"/>
      <c r="BES556" s="440"/>
      <c r="BET556" s="3"/>
      <c r="BEU556" s="580"/>
      <c r="BEV556" s="3"/>
      <c r="BEW556" s="440"/>
      <c r="BEX556" s="3"/>
      <c r="BEY556" s="580"/>
      <c r="BEZ556" s="3"/>
      <c r="BFA556" s="440"/>
      <c r="BFB556" s="3"/>
      <c r="BFC556" s="580"/>
      <c r="BFD556" s="3"/>
      <c r="BFE556" s="440"/>
      <c r="BFF556" s="3"/>
      <c r="BFG556" s="580"/>
      <c r="BFH556" s="3"/>
      <c r="BFI556" s="440"/>
      <c r="BFJ556" s="3"/>
      <c r="BFK556" s="580"/>
      <c r="BFL556" s="3"/>
      <c r="BFM556" s="440"/>
      <c r="BFN556" s="3"/>
      <c r="BFO556" s="580"/>
      <c r="BFP556" s="3"/>
      <c r="BFQ556" s="440"/>
      <c r="BFR556" s="3"/>
      <c r="BFS556" s="580"/>
      <c r="BFT556" s="3"/>
      <c r="BFU556" s="440"/>
      <c r="BFV556" s="3"/>
      <c r="BFW556" s="580"/>
      <c r="BFX556" s="3"/>
      <c r="BFY556" s="440"/>
      <c r="BFZ556" s="3"/>
      <c r="BGA556" s="580"/>
      <c r="BGB556" s="3"/>
      <c r="BGC556" s="440"/>
      <c r="BGD556" s="3"/>
      <c r="BGE556" s="580"/>
      <c r="BGF556" s="3"/>
      <c r="BGG556" s="440"/>
      <c r="BGH556" s="3"/>
      <c r="BGI556" s="580"/>
      <c r="BGJ556" s="3"/>
      <c r="BGK556" s="440"/>
      <c r="BGL556" s="3"/>
      <c r="BGM556" s="580"/>
      <c r="BGN556" s="3"/>
      <c r="BGO556" s="440"/>
      <c r="BGP556" s="3"/>
      <c r="BGQ556" s="580"/>
      <c r="BGR556" s="3"/>
      <c r="BGS556" s="440"/>
      <c r="BGT556" s="3"/>
      <c r="BGU556" s="580"/>
      <c r="BGV556" s="3"/>
      <c r="BGW556" s="440"/>
      <c r="BGX556" s="3"/>
      <c r="BGY556" s="580"/>
      <c r="BGZ556" s="3"/>
      <c r="BHA556" s="440"/>
      <c r="BHB556" s="3"/>
      <c r="BHC556" s="580"/>
      <c r="BHD556" s="3"/>
      <c r="BHE556" s="440"/>
      <c r="BHF556" s="3"/>
      <c r="BHG556" s="580"/>
      <c r="BHH556" s="3"/>
      <c r="BHI556" s="440"/>
      <c r="BHJ556" s="3"/>
      <c r="BHK556" s="580"/>
      <c r="BHL556" s="3"/>
      <c r="BHM556" s="440"/>
      <c r="BHN556" s="3"/>
      <c r="BHO556" s="580"/>
      <c r="BHP556" s="3"/>
      <c r="BHQ556" s="440"/>
      <c r="BHR556" s="3"/>
      <c r="BHS556" s="580"/>
      <c r="BHT556" s="3"/>
      <c r="BHU556" s="440"/>
      <c r="BHV556" s="3"/>
      <c r="BHW556" s="580"/>
      <c r="BHX556" s="3"/>
      <c r="BHY556" s="440"/>
      <c r="BHZ556" s="3"/>
      <c r="BIA556" s="580"/>
      <c r="BIB556" s="3"/>
      <c r="BIC556" s="440"/>
      <c r="BID556" s="3"/>
      <c r="BIE556" s="580"/>
      <c r="BIF556" s="3"/>
      <c r="BIG556" s="440"/>
      <c r="BIH556" s="3"/>
      <c r="BII556" s="580"/>
      <c r="BIJ556" s="3"/>
      <c r="BIK556" s="440"/>
      <c r="BIL556" s="3"/>
      <c r="BIM556" s="580"/>
      <c r="BIN556" s="3"/>
      <c r="BIO556" s="440"/>
      <c r="BIP556" s="3"/>
      <c r="BIQ556" s="580"/>
      <c r="BIR556" s="3"/>
      <c r="BIS556" s="440"/>
      <c r="BIT556" s="3"/>
      <c r="BIU556" s="580"/>
      <c r="BIV556" s="3"/>
      <c r="BIW556" s="440"/>
      <c r="BIX556" s="3"/>
      <c r="BIY556" s="580"/>
      <c r="BIZ556" s="3"/>
      <c r="BJA556" s="440"/>
      <c r="BJB556" s="3"/>
      <c r="BJC556" s="580"/>
      <c r="BJD556" s="3"/>
      <c r="BJE556" s="440"/>
      <c r="BJF556" s="3"/>
      <c r="BJG556" s="580"/>
      <c r="BJH556" s="3"/>
      <c r="BJI556" s="440"/>
      <c r="BJJ556" s="3"/>
      <c r="BJK556" s="580"/>
      <c r="BJL556" s="3"/>
      <c r="BJM556" s="440"/>
      <c r="BJN556" s="3"/>
      <c r="BJO556" s="580"/>
      <c r="BJP556" s="3"/>
      <c r="BJQ556" s="440"/>
      <c r="BJR556" s="3"/>
      <c r="BJS556" s="580"/>
      <c r="BJT556" s="3"/>
      <c r="BJU556" s="440"/>
      <c r="BJV556" s="3"/>
      <c r="BJW556" s="580"/>
      <c r="BJX556" s="3"/>
      <c r="BJY556" s="440"/>
      <c r="BJZ556" s="3"/>
      <c r="BKA556" s="580"/>
      <c r="BKB556" s="3"/>
      <c r="BKC556" s="440"/>
      <c r="BKD556" s="3"/>
      <c r="BKE556" s="580"/>
      <c r="BKF556" s="3"/>
      <c r="BKG556" s="440"/>
      <c r="BKH556" s="3"/>
      <c r="BKI556" s="580"/>
      <c r="BKJ556" s="3"/>
      <c r="BKK556" s="440"/>
      <c r="BKL556" s="3"/>
      <c r="BKM556" s="580"/>
      <c r="BKN556" s="3"/>
      <c r="BKO556" s="440"/>
      <c r="BKP556" s="3"/>
      <c r="BKQ556" s="580"/>
      <c r="BKR556" s="3"/>
      <c r="BKS556" s="440"/>
      <c r="BKT556" s="3"/>
      <c r="BKU556" s="580"/>
      <c r="BKV556" s="3"/>
      <c r="BKW556" s="440"/>
      <c r="BKX556" s="3"/>
      <c r="BKY556" s="580"/>
      <c r="BKZ556" s="3"/>
      <c r="BLA556" s="440"/>
      <c r="BLB556" s="3"/>
      <c r="BLC556" s="580"/>
      <c r="BLD556" s="3"/>
      <c r="BLE556" s="440"/>
      <c r="BLF556" s="3"/>
      <c r="BLG556" s="580"/>
      <c r="BLH556" s="3"/>
      <c r="BLI556" s="440"/>
      <c r="BLJ556" s="3"/>
      <c r="BLK556" s="580"/>
      <c r="BLL556" s="3"/>
      <c r="BLM556" s="440"/>
      <c r="BLN556" s="3"/>
      <c r="BLO556" s="580"/>
      <c r="BLP556" s="3"/>
      <c r="BLQ556" s="440"/>
      <c r="BLR556" s="3"/>
      <c r="BLS556" s="580"/>
      <c r="BLT556" s="3"/>
      <c r="BLU556" s="440"/>
      <c r="BLV556" s="3"/>
      <c r="BLW556" s="580"/>
      <c r="BLX556" s="3"/>
      <c r="BLY556" s="440"/>
      <c r="BLZ556" s="3"/>
      <c r="BMA556" s="580"/>
      <c r="BMB556" s="3"/>
      <c r="BMC556" s="440"/>
      <c r="BMD556" s="3"/>
      <c r="BME556" s="580"/>
      <c r="BMF556" s="3"/>
      <c r="BMG556" s="440"/>
      <c r="BMH556" s="3"/>
      <c r="BMI556" s="580"/>
      <c r="BMJ556" s="3"/>
      <c r="BMK556" s="440"/>
      <c r="BML556" s="3"/>
      <c r="BMM556" s="580"/>
      <c r="BMN556" s="3"/>
      <c r="BMO556" s="440"/>
      <c r="BMP556" s="3"/>
      <c r="BMQ556" s="580"/>
      <c r="BMR556" s="3"/>
      <c r="BMS556" s="440"/>
      <c r="BMT556" s="3"/>
      <c r="BMU556" s="580"/>
      <c r="BMV556" s="3"/>
      <c r="BMW556" s="440"/>
      <c r="BMX556" s="3"/>
      <c r="BMY556" s="580"/>
      <c r="BMZ556" s="3"/>
      <c r="BNA556" s="440"/>
      <c r="BNB556" s="3"/>
      <c r="BNC556" s="580"/>
      <c r="BND556" s="3"/>
      <c r="BNE556" s="440"/>
      <c r="BNF556" s="3"/>
      <c r="BNG556" s="580"/>
      <c r="BNH556" s="3"/>
      <c r="BNI556" s="440"/>
      <c r="BNJ556" s="3"/>
      <c r="BNK556" s="580"/>
      <c r="BNL556" s="3"/>
      <c r="BNM556" s="440"/>
      <c r="BNN556" s="3"/>
      <c r="BNO556" s="580"/>
      <c r="BNP556" s="3"/>
      <c r="BNQ556" s="440"/>
      <c r="BNR556" s="3"/>
      <c r="BNS556" s="580"/>
      <c r="BNT556" s="3"/>
      <c r="BNU556" s="440"/>
      <c r="BNV556" s="3"/>
      <c r="BNW556" s="580"/>
      <c r="BNX556" s="3"/>
      <c r="BNY556" s="440"/>
      <c r="BNZ556" s="3"/>
      <c r="BOA556" s="580"/>
      <c r="BOB556" s="3"/>
      <c r="BOC556" s="440"/>
      <c r="BOD556" s="3"/>
      <c r="BOE556" s="580"/>
      <c r="BOF556" s="3"/>
      <c r="BOG556" s="440"/>
      <c r="BOH556" s="3"/>
      <c r="BOI556" s="580"/>
      <c r="BOJ556" s="3"/>
      <c r="BOK556" s="440"/>
      <c r="BOL556" s="3"/>
      <c r="BOM556" s="580"/>
      <c r="BON556" s="3"/>
      <c r="BOO556" s="440"/>
      <c r="BOP556" s="3"/>
      <c r="BOQ556" s="580"/>
      <c r="BOR556" s="3"/>
      <c r="BOS556" s="440"/>
      <c r="BOT556" s="3"/>
      <c r="BOU556" s="580"/>
      <c r="BOV556" s="3"/>
      <c r="BOW556" s="440"/>
      <c r="BOX556" s="3"/>
      <c r="BOY556" s="580"/>
      <c r="BOZ556" s="3"/>
      <c r="BPA556" s="440"/>
      <c r="BPB556" s="3"/>
      <c r="BPC556" s="580"/>
      <c r="BPD556" s="3"/>
      <c r="BPE556" s="440"/>
      <c r="BPF556" s="3"/>
      <c r="BPG556" s="580"/>
      <c r="BPH556" s="3"/>
      <c r="BPI556" s="440"/>
      <c r="BPJ556" s="3"/>
      <c r="BPK556" s="580"/>
      <c r="BPL556" s="3"/>
      <c r="BPM556" s="440"/>
      <c r="BPN556" s="3"/>
      <c r="BPO556" s="580"/>
      <c r="BPP556" s="3"/>
      <c r="BPQ556" s="440"/>
      <c r="BPR556" s="3"/>
      <c r="BPS556" s="580"/>
      <c r="BPT556" s="3"/>
      <c r="BPU556" s="440"/>
      <c r="BPV556" s="3"/>
      <c r="BPW556" s="580"/>
      <c r="BPX556" s="3"/>
      <c r="BPY556" s="440"/>
      <c r="BPZ556" s="3"/>
      <c r="BQA556" s="580"/>
      <c r="BQB556" s="3"/>
      <c r="BQC556" s="440"/>
      <c r="BQD556" s="3"/>
      <c r="BQE556" s="580"/>
      <c r="BQF556" s="3"/>
      <c r="BQG556" s="440"/>
      <c r="BQH556" s="3"/>
      <c r="BQI556" s="580"/>
      <c r="BQJ556" s="3"/>
      <c r="BQK556" s="440"/>
      <c r="BQL556" s="3"/>
      <c r="BQM556" s="580"/>
      <c r="BQN556" s="3"/>
      <c r="BQO556" s="440"/>
      <c r="BQP556" s="3"/>
      <c r="BQQ556" s="580"/>
      <c r="BQR556" s="3"/>
      <c r="BQS556" s="440"/>
      <c r="BQT556" s="3"/>
      <c r="BQU556" s="580"/>
      <c r="BQV556" s="3"/>
      <c r="BQW556" s="440"/>
      <c r="BQX556" s="3"/>
      <c r="BQY556" s="580"/>
      <c r="BQZ556" s="3"/>
      <c r="BRA556" s="440"/>
      <c r="BRB556" s="3"/>
      <c r="BRC556" s="580"/>
      <c r="BRD556" s="3"/>
      <c r="BRE556" s="440"/>
      <c r="BRF556" s="3"/>
      <c r="BRG556" s="580"/>
      <c r="BRH556" s="3"/>
      <c r="BRI556" s="440"/>
      <c r="BRJ556" s="3"/>
      <c r="BRK556" s="580"/>
      <c r="BRL556" s="3"/>
      <c r="BRM556" s="440"/>
      <c r="BRN556" s="3"/>
      <c r="BRO556" s="580"/>
      <c r="BRP556" s="3"/>
      <c r="BRQ556" s="440"/>
      <c r="BRR556" s="3"/>
      <c r="BRS556" s="580"/>
      <c r="BRT556" s="3"/>
      <c r="BRU556" s="440"/>
      <c r="BRV556" s="3"/>
      <c r="BRW556" s="580"/>
      <c r="BRX556" s="3"/>
      <c r="BRY556" s="440"/>
      <c r="BRZ556" s="3"/>
      <c r="BSA556" s="580"/>
      <c r="BSB556" s="3"/>
      <c r="BSC556" s="440"/>
      <c r="BSD556" s="3"/>
      <c r="BSE556" s="580"/>
      <c r="BSF556" s="3"/>
      <c r="BSG556" s="440"/>
      <c r="BSH556" s="3"/>
      <c r="BSI556" s="580"/>
      <c r="BSJ556" s="3"/>
      <c r="BSK556" s="440"/>
      <c r="BSL556" s="3"/>
      <c r="BSM556" s="580"/>
      <c r="BSN556" s="3"/>
      <c r="BSO556" s="440"/>
      <c r="BSP556" s="3"/>
      <c r="BSQ556" s="580"/>
      <c r="BSR556" s="3"/>
      <c r="BSS556" s="440"/>
      <c r="BST556" s="3"/>
      <c r="BSU556" s="580"/>
      <c r="BSV556" s="3"/>
      <c r="BSW556" s="440"/>
      <c r="BSX556" s="3"/>
      <c r="BSY556" s="580"/>
      <c r="BSZ556" s="3"/>
      <c r="BTA556" s="440"/>
      <c r="BTB556" s="3"/>
      <c r="BTC556" s="580"/>
      <c r="BTD556" s="3"/>
      <c r="BTE556" s="440"/>
      <c r="BTF556" s="3"/>
      <c r="BTG556" s="580"/>
      <c r="BTH556" s="3"/>
      <c r="BTI556" s="440"/>
      <c r="BTJ556" s="3"/>
      <c r="BTK556" s="580"/>
      <c r="BTL556" s="3"/>
      <c r="BTM556" s="440"/>
      <c r="BTN556" s="3"/>
      <c r="BTO556" s="580"/>
      <c r="BTP556" s="3"/>
      <c r="BTQ556" s="440"/>
      <c r="BTR556" s="3"/>
      <c r="BTS556" s="580"/>
      <c r="BTT556" s="3"/>
      <c r="BTU556" s="440"/>
      <c r="BTV556" s="3"/>
      <c r="BTW556" s="580"/>
      <c r="BTX556" s="3"/>
      <c r="BTY556" s="440"/>
      <c r="BTZ556" s="3"/>
      <c r="BUA556" s="580"/>
      <c r="BUB556" s="3"/>
      <c r="BUC556" s="440"/>
      <c r="BUD556" s="3"/>
      <c r="BUE556" s="580"/>
      <c r="BUF556" s="3"/>
      <c r="BUG556" s="440"/>
      <c r="BUH556" s="3"/>
      <c r="BUI556" s="580"/>
      <c r="BUJ556" s="3"/>
      <c r="BUK556" s="440"/>
      <c r="BUL556" s="3"/>
      <c r="BUM556" s="580"/>
      <c r="BUN556" s="3"/>
      <c r="BUO556" s="440"/>
      <c r="BUP556" s="3"/>
      <c r="BUQ556" s="580"/>
      <c r="BUR556" s="3"/>
      <c r="BUS556" s="440"/>
      <c r="BUT556" s="3"/>
      <c r="BUU556" s="580"/>
      <c r="BUV556" s="3"/>
      <c r="BUW556" s="440"/>
      <c r="BUX556" s="3"/>
      <c r="BUY556" s="580"/>
      <c r="BUZ556" s="3"/>
      <c r="BVA556" s="440"/>
      <c r="BVB556" s="3"/>
      <c r="BVC556" s="580"/>
      <c r="BVD556" s="3"/>
      <c r="BVE556" s="440"/>
      <c r="BVF556" s="3"/>
      <c r="BVG556" s="580"/>
      <c r="BVH556" s="3"/>
      <c r="BVI556" s="440"/>
      <c r="BVJ556" s="3"/>
      <c r="BVK556" s="580"/>
      <c r="BVL556" s="3"/>
      <c r="BVM556" s="440"/>
      <c r="BVN556" s="3"/>
      <c r="BVO556" s="580"/>
      <c r="BVP556" s="3"/>
      <c r="BVQ556" s="440"/>
      <c r="BVR556" s="3"/>
      <c r="BVS556" s="580"/>
      <c r="BVT556" s="3"/>
      <c r="BVU556" s="440"/>
      <c r="BVV556" s="3"/>
      <c r="BVW556" s="580"/>
      <c r="BVX556" s="3"/>
      <c r="BVY556" s="440"/>
      <c r="BVZ556" s="3"/>
      <c r="BWA556" s="580"/>
      <c r="BWB556" s="3"/>
      <c r="BWC556" s="440"/>
      <c r="BWD556" s="3"/>
      <c r="BWE556" s="580"/>
      <c r="BWF556" s="3"/>
      <c r="BWG556" s="440"/>
      <c r="BWH556" s="3"/>
      <c r="BWI556" s="580"/>
      <c r="BWJ556" s="3"/>
      <c r="BWK556" s="440"/>
      <c r="BWL556" s="3"/>
      <c r="BWM556" s="580"/>
      <c r="BWN556" s="3"/>
      <c r="BWO556" s="440"/>
      <c r="BWP556" s="3"/>
      <c r="BWQ556" s="580"/>
      <c r="BWR556" s="3"/>
      <c r="BWS556" s="440"/>
      <c r="BWT556" s="3"/>
      <c r="BWU556" s="580"/>
      <c r="BWV556" s="3"/>
      <c r="BWW556" s="440"/>
      <c r="BWX556" s="3"/>
      <c r="BWY556" s="580"/>
      <c r="BWZ556" s="3"/>
      <c r="BXA556" s="440"/>
      <c r="BXB556" s="3"/>
      <c r="BXC556" s="580"/>
      <c r="BXD556" s="3"/>
      <c r="BXE556" s="440"/>
      <c r="BXF556" s="3"/>
      <c r="BXG556" s="580"/>
      <c r="BXH556" s="3"/>
      <c r="BXI556" s="440"/>
      <c r="BXJ556" s="3"/>
      <c r="BXK556" s="580"/>
      <c r="BXL556" s="3"/>
      <c r="BXM556" s="440"/>
      <c r="BXN556" s="3"/>
      <c r="BXO556" s="580"/>
      <c r="BXP556" s="3"/>
      <c r="BXQ556" s="440"/>
      <c r="BXR556" s="3"/>
      <c r="BXS556" s="580"/>
      <c r="BXT556" s="3"/>
      <c r="BXU556" s="440"/>
      <c r="BXV556" s="3"/>
      <c r="BXW556" s="580"/>
      <c r="BXX556" s="3"/>
      <c r="BXY556" s="440"/>
      <c r="BXZ556" s="3"/>
      <c r="BYA556" s="580"/>
      <c r="BYB556" s="3"/>
      <c r="BYC556" s="440"/>
      <c r="BYD556" s="3"/>
      <c r="BYE556" s="580"/>
      <c r="BYF556" s="3"/>
      <c r="BYG556" s="440"/>
      <c r="BYH556" s="3"/>
      <c r="BYI556" s="580"/>
      <c r="BYJ556" s="3"/>
      <c r="BYK556" s="440"/>
      <c r="BYL556" s="3"/>
      <c r="BYM556" s="580"/>
      <c r="BYN556" s="3"/>
      <c r="BYO556" s="440"/>
      <c r="BYP556" s="3"/>
      <c r="BYQ556" s="580"/>
      <c r="BYR556" s="3"/>
      <c r="BYS556" s="440"/>
      <c r="BYT556" s="3"/>
      <c r="BYU556" s="580"/>
      <c r="BYV556" s="3"/>
      <c r="BYW556" s="440"/>
      <c r="BYX556" s="3"/>
      <c r="BYY556" s="580"/>
      <c r="BYZ556" s="3"/>
      <c r="BZA556" s="440"/>
      <c r="BZB556" s="3"/>
      <c r="BZC556" s="580"/>
      <c r="BZD556" s="3"/>
      <c r="BZE556" s="440"/>
      <c r="BZF556" s="3"/>
      <c r="BZG556" s="580"/>
      <c r="BZH556" s="3"/>
      <c r="BZI556" s="440"/>
      <c r="BZJ556" s="3"/>
      <c r="BZK556" s="580"/>
      <c r="BZL556" s="3"/>
      <c r="BZM556" s="440"/>
      <c r="BZN556" s="3"/>
      <c r="BZO556" s="580"/>
      <c r="BZP556" s="3"/>
      <c r="BZQ556" s="440"/>
      <c r="BZR556" s="3"/>
      <c r="BZS556" s="580"/>
      <c r="BZT556" s="3"/>
      <c r="BZU556" s="440"/>
      <c r="BZV556" s="3"/>
      <c r="BZW556" s="580"/>
      <c r="BZX556" s="3"/>
      <c r="BZY556" s="440"/>
      <c r="BZZ556" s="3"/>
      <c r="CAA556" s="580"/>
      <c r="CAB556" s="3"/>
      <c r="CAC556" s="440"/>
      <c r="CAD556" s="3"/>
      <c r="CAE556" s="580"/>
      <c r="CAF556" s="3"/>
      <c r="CAG556" s="440"/>
      <c r="CAH556" s="3"/>
      <c r="CAI556" s="580"/>
      <c r="CAJ556" s="3"/>
      <c r="CAK556" s="440"/>
      <c r="CAL556" s="3"/>
      <c r="CAM556" s="580"/>
      <c r="CAN556" s="3"/>
      <c r="CAO556" s="440"/>
      <c r="CAP556" s="3"/>
      <c r="CAQ556" s="580"/>
      <c r="CAR556" s="3"/>
      <c r="CAS556" s="440"/>
      <c r="CAT556" s="3"/>
      <c r="CAU556" s="580"/>
      <c r="CAV556" s="3"/>
      <c r="CAW556" s="440"/>
      <c r="CAX556" s="3"/>
      <c r="CAY556" s="580"/>
      <c r="CAZ556" s="3"/>
      <c r="CBA556" s="440"/>
      <c r="CBB556" s="3"/>
      <c r="CBC556" s="580"/>
      <c r="CBD556" s="3"/>
      <c r="CBE556" s="440"/>
      <c r="CBF556" s="3"/>
      <c r="CBG556" s="580"/>
      <c r="CBH556" s="3"/>
      <c r="CBI556" s="440"/>
      <c r="CBJ556" s="3"/>
      <c r="CBK556" s="580"/>
      <c r="CBL556" s="3"/>
      <c r="CBM556" s="440"/>
      <c r="CBN556" s="3"/>
      <c r="CBO556" s="580"/>
      <c r="CBP556" s="3"/>
      <c r="CBQ556" s="440"/>
      <c r="CBR556" s="3"/>
      <c r="CBS556" s="580"/>
      <c r="CBT556" s="3"/>
      <c r="CBU556" s="440"/>
      <c r="CBV556" s="3"/>
      <c r="CBW556" s="580"/>
      <c r="CBX556" s="3"/>
      <c r="CBY556" s="440"/>
      <c r="CBZ556" s="3"/>
      <c r="CCA556" s="580"/>
      <c r="CCB556" s="3"/>
      <c r="CCC556" s="440"/>
      <c r="CCD556" s="3"/>
      <c r="CCE556" s="580"/>
      <c r="CCF556" s="3"/>
      <c r="CCG556" s="440"/>
      <c r="CCH556" s="3"/>
      <c r="CCI556" s="580"/>
      <c r="CCJ556" s="3"/>
      <c r="CCK556" s="440"/>
      <c r="CCL556" s="3"/>
      <c r="CCM556" s="580"/>
      <c r="CCN556" s="3"/>
      <c r="CCO556" s="440"/>
      <c r="CCP556" s="3"/>
      <c r="CCQ556" s="580"/>
      <c r="CCR556" s="3"/>
      <c r="CCS556" s="440"/>
      <c r="CCT556" s="3"/>
      <c r="CCU556" s="580"/>
      <c r="CCV556" s="3"/>
      <c r="CCW556" s="440"/>
      <c r="CCX556" s="3"/>
      <c r="CCY556" s="580"/>
      <c r="CCZ556" s="3"/>
      <c r="CDA556" s="440"/>
      <c r="CDB556" s="3"/>
      <c r="CDC556" s="580"/>
      <c r="CDD556" s="3"/>
      <c r="CDE556" s="440"/>
      <c r="CDF556" s="3"/>
      <c r="CDG556" s="580"/>
      <c r="CDH556" s="3"/>
      <c r="CDI556" s="440"/>
      <c r="CDJ556" s="3"/>
      <c r="CDK556" s="580"/>
      <c r="CDL556" s="3"/>
      <c r="CDM556" s="440"/>
      <c r="CDN556" s="3"/>
      <c r="CDO556" s="580"/>
      <c r="CDP556" s="3"/>
      <c r="CDQ556" s="440"/>
      <c r="CDR556" s="3"/>
      <c r="CDS556" s="580"/>
      <c r="CDT556" s="3"/>
      <c r="CDU556" s="440"/>
      <c r="CDV556" s="3"/>
      <c r="CDW556" s="580"/>
      <c r="CDX556" s="3"/>
      <c r="CDY556" s="440"/>
      <c r="CDZ556" s="3"/>
      <c r="CEA556" s="580"/>
      <c r="CEB556" s="3"/>
      <c r="CEC556" s="440"/>
      <c r="CED556" s="3"/>
      <c r="CEE556" s="580"/>
      <c r="CEF556" s="3"/>
      <c r="CEG556" s="440"/>
      <c r="CEH556" s="3"/>
      <c r="CEI556" s="580"/>
      <c r="CEJ556" s="3"/>
      <c r="CEK556" s="440"/>
      <c r="CEL556" s="3"/>
      <c r="CEM556" s="580"/>
      <c r="CEN556" s="3"/>
      <c r="CEO556" s="440"/>
      <c r="CEP556" s="3"/>
      <c r="CEQ556" s="580"/>
      <c r="CER556" s="3"/>
      <c r="CES556" s="440"/>
      <c r="CET556" s="3"/>
      <c r="CEU556" s="580"/>
      <c r="CEV556" s="3"/>
      <c r="CEW556" s="440"/>
      <c r="CEX556" s="3"/>
      <c r="CEY556" s="580"/>
      <c r="CEZ556" s="3"/>
      <c r="CFA556" s="440"/>
      <c r="CFB556" s="3"/>
      <c r="CFC556" s="580"/>
      <c r="CFD556" s="3"/>
      <c r="CFE556" s="440"/>
      <c r="CFF556" s="3"/>
      <c r="CFG556" s="580"/>
      <c r="CFH556" s="3"/>
      <c r="CFI556" s="440"/>
      <c r="CFJ556" s="3"/>
      <c r="CFK556" s="580"/>
      <c r="CFL556" s="3"/>
      <c r="CFM556" s="440"/>
      <c r="CFN556" s="3"/>
      <c r="CFO556" s="580"/>
      <c r="CFP556" s="3"/>
      <c r="CFQ556" s="440"/>
      <c r="CFR556" s="3"/>
      <c r="CFS556" s="580"/>
      <c r="CFT556" s="3"/>
      <c r="CFU556" s="440"/>
      <c r="CFV556" s="3"/>
      <c r="CFW556" s="580"/>
      <c r="CFX556" s="3"/>
      <c r="CFY556" s="440"/>
      <c r="CFZ556" s="3"/>
      <c r="CGA556" s="580"/>
      <c r="CGB556" s="3"/>
      <c r="CGC556" s="440"/>
      <c r="CGD556" s="3"/>
      <c r="CGE556" s="580"/>
      <c r="CGF556" s="3"/>
      <c r="CGG556" s="440"/>
      <c r="CGH556" s="3"/>
      <c r="CGI556" s="580"/>
      <c r="CGJ556" s="3"/>
      <c r="CGK556" s="440"/>
      <c r="CGL556" s="3"/>
      <c r="CGM556" s="580"/>
      <c r="CGN556" s="3"/>
      <c r="CGO556" s="440"/>
      <c r="CGP556" s="3"/>
      <c r="CGQ556" s="580"/>
      <c r="CGR556" s="3"/>
      <c r="CGS556" s="440"/>
      <c r="CGT556" s="3"/>
      <c r="CGU556" s="580"/>
      <c r="CGV556" s="3"/>
      <c r="CGW556" s="440"/>
      <c r="CGX556" s="3"/>
      <c r="CGY556" s="580"/>
      <c r="CGZ556" s="3"/>
      <c r="CHA556" s="440"/>
      <c r="CHB556" s="3"/>
      <c r="CHC556" s="580"/>
      <c r="CHD556" s="3"/>
      <c r="CHE556" s="440"/>
      <c r="CHF556" s="3"/>
      <c r="CHG556" s="580"/>
      <c r="CHH556" s="3"/>
      <c r="CHI556" s="440"/>
      <c r="CHJ556" s="3"/>
      <c r="CHK556" s="580"/>
      <c r="CHL556" s="3"/>
      <c r="CHM556" s="440"/>
      <c r="CHN556" s="3"/>
      <c r="CHO556" s="580"/>
      <c r="CHP556" s="3"/>
      <c r="CHQ556" s="440"/>
      <c r="CHR556" s="3"/>
      <c r="CHS556" s="580"/>
      <c r="CHT556" s="3"/>
      <c r="CHU556" s="440"/>
      <c r="CHV556" s="3"/>
      <c r="CHW556" s="580"/>
      <c r="CHX556" s="3"/>
      <c r="CHY556" s="440"/>
      <c r="CHZ556" s="3"/>
      <c r="CIA556" s="580"/>
      <c r="CIB556" s="3"/>
      <c r="CIC556" s="440"/>
      <c r="CID556" s="3"/>
      <c r="CIE556" s="580"/>
      <c r="CIF556" s="3"/>
      <c r="CIG556" s="440"/>
      <c r="CIH556" s="3"/>
      <c r="CII556" s="580"/>
      <c r="CIJ556" s="3"/>
      <c r="CIK556" s="440"/>
      <c r="CIL556" s="3"/>
      <c r="CIM556" s="580"/>
      <c r="CIN556" s="3"/>
      <c r="CIO556" s="440"/>
      <c r="CIP556" s="3"/>
      <c r="CIQ556" s="580"/>
      <c r="CIR556" s="3"/>
      <c r="CIS556" s="440"/>
      <c r="CIT556" s="3"/>
      <c r="CIU556" s="580"/>
      <c r="CIV556" s="3"/>
      <c r="CIW556" s="440"/>
      <c r="CIX556" s="3"/>
      <c r="CIY556" s="580"/>
      <c r="CIZ556" s="3"/>
      <c r="CJA556" s="440"/>
      <c r="CJB556" s="3"/>
      <c r="CJC556" s="580"/>
      <c r="CJD556" s="3"/>
      <c r="CJE556" s="440"/>
      <c r="CJF556" s="3"/>
      <c r="CJG556" s="580"/>
      <c r="CJH556" s="3"/>
      <c r="CJI556" s="440"/>
      <c r="CJJ556" s="3"/>
      <c r="CJK556" s="580"/>
      <c r="CJL556" s="3"/>
      <c r="CJM556" s="440"/>
      <c r="CJN556" s="3"/>
      <c r="CJO556" s="580"/>
      <c r="CJP556" s="3"/>
      <c r="CJQ556" s="440"/>
      <c r="CJR556" s="3"/>
      <c r="CJS556" s="580"/>
      <c r="CJT556" s="3"/>
      <c r="CJU556" s="440"/>
      <c r="CJV556" s="3"/>
      <c r="CJW556" s="580"/>
      <c r="CJX556" s="3"/>
      <c r="CJY556" s="440"/>
      <c r="CJZ556" s="3"/>
      <c r="CKA556" s="580"/>
      <c r="CKB556" s="3"/>
      <c r="CKC556" s="440"/>
      <c r="CKD556" s="3"/>
      <c r="CKE556" s="580"/>
      <c r="CKF556" s="3"/>
      <c r="CKG556" s="440"/>
      <c r="CKH556" s="3"/>
      <c r="CKI556" s="580"/>
      <c r="CKJ556" s="3"/>
      <c r="CKK556" s="440"/>
      <c r="CKL556" s="3"/>
      <c r="CKM556" s="580"/>
      <c r="CKN556" s="3"/>
      <c r="CKO556" s="440"/>
      <c r="CKP556" s="3"/>
      <c r="CKQ556" s="580"/>
      <c r="CKR556" s="3"/>
      <c r="CKS556" s="440"/>
      <c r="CKT556" s="3"/>
      <c r="CKU556" s="580"/>
      <c r="CKV556" s="3"/>
      <c r="CKW556" s="440"/>
      <c r="CKX556" s="3"/>
      <c r="CKY556" s="580"/>
      <c r="CKZ556" s="3"/>
      <c r="CLA556" s="440"/>
      <c r="CLB556" s="3"/>
      <c r="CLC556" s="580"/>
      <c r="CLD556" s="3"/>
      <c r="CLE556" s="440"/>
      <c r="CLF556" s="3"/>
      <c r="CLG556" s="580"/>
      <c r="CLH556" s="3"/>
      <c r="CLI556" s="440"/>
      <c r="CLJ556" s="3"/>
      <c r="CLK556" s="580"/>
      <c r="CLL556" s="3"/>
      <c r="CLM556" s="440"/>
      <c r="CLN556" s="3"/>
      <c r="CLO556" s="580"/>
      <c r="CLP556" s="3"/>
      <c r="CLQ556" s="440"/>
      <c r="CLR556" s="3"/>
      <c r="CLS556" s="580"/>
      <c r="CLT556" s="3"/>
      <c r="CLU556" s="440"/>
      <c r="CLV556" s="3"/>
      <c r="CLW556" s="580"/>
      <c r="CLX556" s="3"/>
      <c r="CLY556" s="440"/>
      <c r="CLZ556" s="3"/>
      <c r="CMA556" s="580"/>
      <c r="CMB556" s="3"/>
      <c r="CMC556" s="440"/>
      <c r="CMD556" s="3"/>
      <c r="CME556" s="580"/>
      <c r="CMF556" s="3"/>
      <c r="CMG556" s="440"/>
      <c r="CMH556" s="3"/>
      <c r="CMI556" s="580"/>
      <c r="CMJ556" s="3"/>
      <c r="CMK556" s="440"/>
      <c r="CML556" s="3"/>
      <c r="CMM556" s="580"/>
      <c r="CMN556" s="3"/>
      <c r="CMO556" s="440"/>
      <c r="CMP556" s="3"/>
      <c r="CMQ556" s="580"/>
      <c r="CMR556" s="3"/>
      <c r="CMS556" s="440"/>
      <c r="CMT556" s="3"/>
      <c r="CMU556" s="580"/>
      <c r="CMV556" s="3"/>
      <c r="CMW556" s="440"/>
      <c r="CMX556" s="3"/>
      <c r="CMY556" s="580"/>
      <c r="CMZ556" s="3"/>
      <c r="CNA556" s="440"/>
      <c r="CNB556" s="3"/>
      <c r="CNC556" s="580"/>
      <c r="CND556" s="3"/>
      <c r="CNE556" s="440"/>
      <c r="CNF556" s="3"/>
      <c r="CNG556" s="580"/>
      <c r="CNH556" s="3"/>
      <c r="CNI556" s="440"/>
      <c r="CNJ556" s="3"/>
      <c r="CNK556" s="580"/>
      <c r="CNL556" s="3"/>
      <c r="CNM556" s="440"/>
      <c r="CNN556" s="3"/>
      <c r="CNO556" s="580"/>
      <c r="CNP556" s="3"/>
      <c r="CNQ556" s="440"/>
      <c r="CNR556" s="3"/>
      <c r="CNS556" s="580"/>
      <c r="CNT556" s="3"/>
      <c r="CNU556" s="440"/>
      <c r="CNV556" s="3"/>
      <c r="CNW556" s="580"/>
      <c r="CNX556" s="3"/>
      <c r="CNY556" s="440"/>
      <c r="CNZ556" s="3"/>
      <c r="COA556" s="580"/>
      <c r="COB556" s="3"/>
      <c r="COC556" s="440"/>
      <c r="COD556" s="3"/>
      <c r="COE556" s="580"/>
      <c r="COF556" s="3"/>
      <c r="COG556" s="440"/>
      <c r="COH556" s="3"/>
      <c r="COI556" s="580"/>
      <c r="COJ556" s="3"/>
      <c r="COK556" s="440"/>
      <c r="COL556" s="3"/>
      <c r="COM556" s="580"/>
      <c r="CON556" s="3"/>
      <c r="COO556" s="440"/>
      <c r="COP556" s="3"/>
      <c r="COQ556" s="580"/>
      <c r="COR556" s="3"/>
      <c r="COS556" s="440"/>
      <c r="COT556" s="3"/>
      <c r="COU556" s="580"/>
      <c r="COV556" s="3"/>
      <c r="COW556" s="440"/>
      <c r="COX556" s="3"/>
      <c r="COY556" s="580"/>
      <c r="COZ556" s="3"/>
      <c r="CPA556" s="440"/>
      <c r="CPB556" s="3"/>
      <c r="CPC556" s="580"/>
      <c r="CPD556" s="3"/>
      <c r="CPE556" s="440"/>
      <c r="CPF556" s="3"/>
      <c r="CPG556" s="580"/>
      <c r="CPH556" s="3"/>
      <c r="CPI556" s="440"/>
      <c r="CPJ556" s="3"/>
      <c r="CPK556" s="580"/>
      <c r="CPL556" s="3"/>
      <c r="CPM556" s="440"/>
      <c r="CPN556" s="3"/>
      <c r="CPO556" s="580"/>
      <c r="CPP556" s="3"/>
      <c r="CPQ556" s="440"/>
      <c r="CPR556" s="3"/>
      <c r="CPS556" s="580"/>
      <c r="CPT556" s="3"/>
      <c r="CPU556" s="440"/>
      <c r="CPV556" s="3"/>
      <c r="CPW556" s="580"/>
      <c r="CPX556" s="3"/>
      <c r="CPY556" s="440"/>
      <c r="CPZ556" s="3"/>
      <c r="CQA556" s="580"/>
      <c r="CQB556" s="3"/>
      <c r="CQC556" s="440"/>
      <c r="CQD556" s="3"/>
      <c r="CQE556" s="580"/>
      <c r="CQF556" s="3"/>
      <c r="CQG556" s="440"/>
      <c r="CQH556" s="3"/>
      <c r="CQI556" s="580"/>
      <c r="CQJ556" s="3"/>
      <c r="CQK556" s="440"/>
      <c r="CQL556" s="3"/>
      <c r="CQM556" s="580"/>
      <c r="CQN556" s="3"/>
      <c r="CQO556" s="440"/>
      <c r="CQP556" s="3"/>
      <c r="CQQ556" s="580"/>
      <c r="CQR556" s="3"/>
      <c r="CQS556" s="440"/>
      <c r="CQT556" s="3"/>
      <c r="CQU556" s="580"/>
      <c r="CQV556" s="3"/>
      <c r="CQW556" s="440"/>
      <c r="CQX556" s="3"/>
      <c r="CQY556" s="580"/>
      <c r="CQZ556" s="3"/>
      <c r="CRA556" s="440"/>
      <c r="CRB556" s="3"/>
      <c r="CRC556" s="580"/>
      <c r="CRD556" s="3"/>
      <c r="CRE556" s="440"/>
      <c r="CRF556" s="3"/>
      <c r="CRG556" s="580"/>
      <c r="CRH556" s="3"/>
      <c r="CRI556" s="440"/>
      <c r="CRJ556" s="3"/>
      <c r="CRK556" s="580"/>
      <c r="CRL556" s="3"/>
      <c r="CRM556" s="440"/>
      <c r="CRN556" s="3"/>
      <c r="CRO556" s="580"/>
      <c r="CRP556" s="3"/>
      <c r="CRQ556" s="440"/>
      <c r="CRR556" s="3"/>
      <c r="CRS556" s="580"/>
      <c r="CRT556" s="3"/>
      <c r="CRU556" s="440"/>
      <c r="CRV556" s="3"/>
      <c r="CRW556" s="580"/>
      <c r="CRX556" s="3"/>
      <c r="CRY556" s="440"/>
      <c r="CRZ556" s="3"/>
      <c r="CSA556" s="580"/>
      <c r="CSB556" s="3"/>
      <c r="CSC556" s="440"/>
      <c r="CSD556" s="3"/>
      <c r="CSE556" s="580"/>
      <c r="CSF556" s="3"/>
      <c r="CSG556" s="440"/>
      <c r="CSH556" s="3"/>
      <c r="CSI556" s="580"/>
      <c r="CSJ556" s="3"/>
      <c r="CSK556" s="440"/>
      <c r="CSL556" s="3"/>
      <c r="CSM556" s="580"/>
      <c r="CSN556" s="3"/>
      <c r="CSO556" s="440"/>
      <c r="CSP556" s="3"/>
      <c r="CSQ556" s="580"/>
      <c r="CSR556" s="3"/>
      <c r="CSS556" s="440"/>
      <c r="CST556" s="3"/>
      <c r="CSU556" s="580"/>
      <c r="CSV556" s="3"/>
      <c r="CSW556" s="440"/>
      <c r="CSX556" s="3"/>
      <c r="CSY556" s="580"/>
      <c r="CSZ556" s="3"/>
      <c r="CTA556" s="440"/>
      <c r="CTB556" s="3"/>
      <c r="CTC556" s="580"/>
      <c r="CTD556" s="3"/>
      <c r="CTE556" s="440"/>
      <c r="CTF556" s="3"/>
      <c r="CTG556" s="580"/>
      <c r="CTH556" s="3"/>
      <c r="CTI556" s="440"/>
      <c r="CTJ556" s="3"/>
      <c r="CTK556" s="580"/>
      <c r="CTL556" s="3"/>
      <c r="CTM556" s="440"/>
      <c r="CTN556" s="3"/>
      <c r="CTO556" s="580"/>
      <c r="CTP556" s="3"/>
      <c r="CTQ556" s="440"/>
      <c r="CTR556" s="3"/>
      <c r="CTS556" s="580"/>
      <c r="CTT556" s="3"/>
      <c r="CTU556" s="440"/>
      <c r="CTV556" s="3"/>
      <c r="CTW556" s="580"/>
      <c r="CTX556" s="3"/>
      <c r="CTY556" s="440"/>
      <c r="CTZ556" s="3"/>
      <c r="CUA556" s="580"/>
      <c r="CUB556" s="3"/>
      <c r="CUC556" s="440"/>
      <c r="CUD556" s="3"/>
      <c r="CUE556" s="580"/>
      <c r="CUF556" s="3"/>
      <c r="CUG556" s="440"/>
      <c r="CUH556" s="3"/>
      <c r="CUI556" s="580"/>
      <c r="CUJ556" s="3"/>
      <c r="CUK556" s="440"/>
      <c r="CUL556" s="3"/>
      <c r="CUM556" s="580"/>
      <c r="CUN556" s="3"/>
      <c r="CUO556" s="440"/>
      <c r="CUP556" s="3"/>
      <c r="CUQ556" s="580"/>
      <c r="CUR556" s="3"/>
      <c r="CUS556" s="440"/>
      <c r="CUT556" s="3"/>
      <c r="CUU556" s="580"/>
      <c r="CUV556" s="3"/>
      <c r="CUW556" s="440"/>
      <c r="CUX556" s="3"/>
      <c r="CUY556" s="580"/>
      <c r="CUZ556" s="3"/>
      <c r="CVA556" s="440"/>
      <c r="CVB556" s="3"/>
      <c r="CVC556" s="580"/>
      <c r="CVD556" s="3"/>
      <c r="CVE556" s="440"/>
      <c r="CVF556" s="3"/>
      <c r="CVG556" s="580"/>
      <c r="CVH556" s="3"/>
      <c r="CVI556" s="440"/>
      <c r="CVJ556" s="3"/>
      <c r="CVK556" s="580"/>
      <c r="CVL556" s="3"/>
      <c r="CVM556" s="440"/>
      <c r="CVN556" s="3"/>
      <c r="CVO556" s="580"/>
      <c r="CVP556" s="3"/>
      <c r="CVQ556" s="440"/>
      <c r="CVR556" s="3"/>
      <c r="CVS556" s="580"/>
      <c r="CVT556" s="3"/>
      <c r="CVU556" s="440"/>
      <c r="CVV556" s="3"/>
      <c r="CVW556" s="580"/>
      <c r="CVX556" s="3"/>
      <c r="CVY556" s="440"/>
      <c r="CVZ556" s="3"/>
      <c r="CWA556" s="580"/>
      <c r="CWB556" s="3"/>
      <c r="CWC556" s="440"/>
      <c r="CWD556" s="3"/>
      <c r="CWE556" s="580"/>
      <c r="CWF556" s="3"/>
      <c r="CWG556" s="440"/>
      <c r="CWH556" s="3"/>
      <c r="CWI556" s="580"/>
      <c r="CWJ556" s="3"/>
      <c r="CWK556" s="440"/>
      <c r="CWL556" s="3"/>
      <c r="CWM556" s="580"/>
      <c r="CWN556" s="3"/>
      <c r="CWO556" s="440"/>
      <c r="CWP556" s="3"/>
      <c r="CWQ556" s="580"/>
      <c r="CWR556" s="3"/>
      <c r="CWS556" s="440"/>
      <c r="CWT556" s="3"/>
      <c r="CWU556" s="580"/>
      <c r="CWV556" s="3"/>
      <c r="CWW556" s="440"/>
      <c r="CWX556" s="3"/>
      <c r="CWY556" s="580"/>
      <c r="CWZ556" s="3"/>
      <c r="CXA556" s="440"/>
      <c r="CXB556" s="3"/>
      <c r="CXC556" s="580"/>
      <c r="CXD556" s="3"/>
      <c r="CXE556" s="440"/>
      <c r="CXF556" s="3"/>
      <c r="CXG556" s="580"/>
      <c r="CXH556" s="3"/>
      <c r="CXI556" s="440"/>
      <c r="CXJ556" s="3"/>
      <c r="CXK556" s="580"/>
      <c r="CXL556" s="3"/>
      <c r="CXM556" s="440"/>
      <c r="CXN556" s="3"/>
      <c r="CXO556" s="580"/>
      <c r="CXP556" s="3"/>
      <c r="CXQ556" s="440"/>
      <c r="CXR556" s="3"/>
      <c r="CXS556" s="580"/>
      <c r="CXT556" s="3"/>
      <c r="CXU556" s="440"/>
      <c r="CXV556" s="3"/>
      <c r="CXW556" s="580"/>
      <c r="CXX556" s="3"/>
      <c r="CXY556" s="440"/>
      <c r="CXZ556" s="3"/>
      <c r="CYA556" s="580"/>
      <c r="CYB556" s="3"/>
      <c r="CYC556" s="440"/>
      <c r="CYD556" s="3"/>
      <c r="CYE556" s="580"/>
      <c r="CYF556" s="3"/>
      <c r="CYG556" s="440"/>
      <c r="CYH556" s="3"/>
      <c r="CYI556" s="580"/>
      <c r="CYJ556" s="3"/>
      <c r="CYK556" s="440"/>
      <c r="CYL556" s="3"/>
      <c r="CYM556" s="580"/>
      <c r="CYN556" s="3"/>
      <c r="CYO556" s="440"/>
      <c r="CYP556" s="3"/>
      <c r="CYQ556" s="580"/>
      <c r="CYR556" s="3"/>
      <c r="CYS556" s="440"/>
      <c r="CYT556" s="3"/>
      <c r="CYU556" s="580"/>
      <c r="CYV556" s="3"/>
      <c r="CYW556" s="440"/>
      <c r="CYX556" s="3"/>
      <c r="CYY556" s="580"/>
      <c r="CYZ556" s="3"/>
      <c r="CZA556" s="440"/>
      <c r="CZB556" s="3"/>
      <c r="CZC556" s="580"/>
      <c r="CZD556" s="3"/>
      <c r="CZE556" s="440"/>
      <c r="CZF556" s="3"/>
      <c r="CZG556" s="580"/>
      <c r="CZH556" s="3"/>
      <c r="CZI556" s="440"/>
      <c r="CZJ556" s="3"/>
      <c r="CZK556" s="580"/>
      <c r="CZL556" s="3"/>
      <c r="CZM556" s="440"/>
      <c r="CZN556" s="3"/>
      <c r="CZO556" s="580"/>
      <c r="CZP556" s="3"/>
      <c r="CZQ556" s="440"/>
      <c r="CZR556" s="3"/>
      <c r="CZS556" s="580"/>
      <c r="CZT556" s="3"/>
      <c r="CZU556" s="440"/>
      <c r="CZV556" s="3"/>
      <c r="CZW556" s="580"/>
      <c r="CZX556" s="3"/>
      <c r="CZY556" s="440"/>
      <c r="CZZ556" s="3"/>
      <c r="DAA556" s="580"/>
      <c r="DAB556" s="3"/>
      <c r="DAC556" s="440"/>
      <c r="DAD556" s="3"/>
      <c r="DAE556" s="580"/>
      <c r="DAF556" s="3"/>
      <c r="DAG556" s="440"/>
      <c r="DAH556" s="3"/>
      <c r="DAI556" s="580"/>
      <c r="DAJ556" s="3"/>
      <c r="DAK556" s="440"/>
      <c r="DAL556" s="3"/>
      <c r="DAM556" s="580"/>
      <c r="DAN556" s="3"/>
      <c r="DAO556" s="440"/>
      <c r="DAP556" s="3"/>
      <c r="DAQ556" s="580"/>
      <c r="DAR556" s="3"/>
      <c r="DAS556" s="440"/>
      <c r="DAT556" s="3"/>
      <c r="DAU556" s="580"/>
      <c r="DAV556" s="3"/>
      <c r="DAW556" s="440"/>
      <c r="DAX556" s="3"/>
      <c r="DAY556" s="580"/>
      <c r="DAZ556" s="3"/>
      <c r="DBA556" s="440"/>
      <c r="DBB556" s="3"/>
      <c r="DBC556" s="580"/>
      <c r="DBD556" s="3"/>
      <c r="DBE556" s="440"/>
      <c r="DBF556" s="3"/>
      <c r="DBG556" s="580"/>
      <c r="DBH556" s="3"/>
      <c r="DBI556" s="440"/>
      <c r="DBJ556" s="3"/>
      <c r="DBK556" s="580"/>
      <c r="DBL556" s="3"/>
      <c r="DBM556" s="440"/>
      <c r="DBN556" s="3"/>
      <c r="DBO556" s="580"/>
      <c r="DBP556" s="3"/>
      <c r="DBQ556" s="440"/>
      <c r="DBR556" s="3"/>
      <c r="DBS556" s="580"/>
      <c r="DBT556" s="3"/>
      <c r="DBU556" s="440"/>
      <c r="DBV556" s="3"/>
      <c r="DBW556" s="580"/>
      <c r="DBX556" s="3"/>
      <c r="DBY556" s="440"/>
      <c r="DBZ556" s="3"/>
      <c r="DCA556" s="580"/>
      <c r="DCB556" s="3"/>
      <c r="DCC556" s="440"/>
      <c r="DCD556" s="3"/>
      <c r="DCE556" s="580"/>
      <c r="DCF556" s="3"/>
      <c r="DCG556" s="440"/>
      <c r="DCH556" s="3"/>
      <c r="DCI556" s="580"/>
      <c r="DCJ556" s="3"/>
      <c r="DCK556" s="440"/>
      <c r="DCL556" s="3"/>
      <c r="DCM556" s="580"/>
      <c r="DCN556" s="3"/>
      <c r="DCO556" s="440"/>
      <c r="DCP556" s="3"/>
      <c r="DCQ556" s="580"/>
      <c r="DCR556" s="3"/>
      <c r="DCS556" s="440"/>
      <c r="DCT556" s="3"/>
      <c r="DCU556" s="580"/>
      <c r="DCV556" s="3"/>
      <c r="DCW556" s="440"/>
      <c r="DCX556" s="3"/>
      <c r="DCY556" s="580"/>
      <c r="DCZ556" s="3"/>
      <c r="DDA556" s="440"/>
      <c r="DDB556" s="3"/>
      <c r="DDC556" s="580"/>
      <c r="DDD556" s="3"/>
      <c r="DDE556" s="440"/>
      <c r="DDF556" s="3"/>
      <c r="DDG556" s="580"/>
      <c r="DDH556" s="3"/>
      <c r="DDI556" s="440"/>
      <c r="DDJ556" s="3"/>
      <c r="DDK556" s="580"/>
      <c r="DDL556" s="3"/>
      <c r="DDM556" s="440"/>
      <c r="DDN556" s="3"/>
      <c r="DDO556" s="580"/>
      <c r="DDP556" s="3"/>
      <c r="DDQ556" s="440"/>
      <c r="DDR556" s="3"/>
      <c r="DDS556" s="580"/>
      <c r="DDT556" s="3"/>
      <c r="DDU556" s="440"/>
      <c r="DDV556" s="3"/>
      <c r="DDW556" s="580"/>
      <c r="DDX556" s="3"/>
      <c r="DDY556" s="440"/>
      <c r="DDZ556" s="3"/>
      <c r="DEA556" s="580"/>
      <c r="DEB556" s="3"/>
      <c r="DEC556" s="440"/>
      <c r="DED556" s="3"/>
      <c r="DEE556" s="580"/>
      <c r="DEF556" s="3"/>
      <c r="DEG556" s="440"/>
      <c r="DEH556" s="3"/>
      <c r="DEI556" s="580"/>
      <c r="DEJ556" s="3"/>
      <c r="DEK556" s="440"/>
      <c r="DEL556" s="3"/>
      <c r="DEM556" s="580"/>
      <c r="DEN556" s="3"/>
      <c r="DEO556" s="440"/>
      <c r="DEP556" s="3"/>
      <c r="DEQ556" s="580"/>
      <c r="DER556" s="3"/>
      <c r="DES556" s="440"/>
      <c r="DET556" s="3"/>
      <c r="DEU556" s="580"/>
      <c r="DEV556" s="3"/>
      <c r="DEW556" s="440"/>
      <c r="DEX556" s="3"/>
      <c r="DEY556" s="580"/>
      <c r="DEZ556" s="3"/>
      <c r="DFA556" s="440"/>
      <c r="DFB556" s="3"/>
      <c r="DFC556" s="580"/>
      <c r="DFD556" s="3"/>
      <c r="DFE556" s="440"/>
      <c r="DFF556" s="3"/>
      <c r="DFG556" s="580"/>
      <c r="DFH556" s="3"/>
      <c r="DFI556" s="440"/>
      <c r="DFJ556" s="3"/>
      <c r="DFK556" s="580"/>
      <c r="DFL556" s="3"/>
      <c r="DFM556" s="440"/>
      <c r="DFN556" s="3"/>
      <c r="DFO556" s="580"/>
      <c r="DFP556" s="3"/>
      <c r="DFQ556" s="440"/>
      <c r="DFR556" s="3"/>
      <c r="DFS556" s="580"/>
      <c r="DFT556" s="3"/>
      <c r="DFU556" s="440"/>
      <c r="DFV556" s="3"/>
      <c r="DFW556" s="580"/>
      <c r="DFX556" s="3"/>
      <c r="DFY556" s="440"/>
      <c r="DFZ556" s="3"/>
      <c r="DGA556" s="580"/>
      <c r="DGB556" s="3"/>
      <c r="DGC556" s="440"/>
      <c r="DGD556" s="3"/>
      <c r="DGE556" s="580"/>
      <c r="DGF556" s="3"/>
      <c r="DGG556" s="440"/>
      <c r="DGH556" s="3"/>
      <c r="DGI556" s="580"/>
      <c r="DGJ556" s="3"/>
      <c r="DGK556" s="440"/>
      <c r="DGL556" s="3"/>
      <c r="DGM556" s="580"/>
      <c r="DGN556" s="3"/>
      <c r="DGO556" s="440"/>
      <c r="DGP556" s="3"/>
      <c r="DGQ556" s="580"/>
      <c r="DGR556" s="3"/>
      <c r="DGS556" s="440"/>
      <c r="DGT556" s="3"/>
      <c r="DGU556" s="580"/>
      <c r="DGV556" s="3"/>
      <c r="DGW556" s="440"/>
      <c r="DGX556" s="3"/>
      <c r="DGY556" s="580"/>
      <c r="DGZ556" s="3"/>
      <c r="DHA556" s="440"/>
      <c r="DHB556" s="3"/>
      <c r="DHC556" s="580"/>
      <c r="DHD556" s="3"/>
      <c r="DHE556" s="440"/>
      <c r="DHF556" s="3"/>
      <c r="DHG556" s="580"/>
      <c r="DHH556" s="3"/>
      <c r="DHI556" s="440"/>
      <c r="DHJ556" s="3"/>
      <c r="DHK556" s="580"/>
      <c r="DHL556" s="3"/>
      <c r="DHM556" s="440"/>
      <c r="DHN556" s="3"/>
      <c r="DHO556" s="580"/>
      <c r="DHP556" s="3"/>
      <c r="DHQ556" s="440"/>
      <c r="DHR556" s="3"/>
      <c r="DHS556" s="580"/>
      <c r="DHT556" s="3"/>
      <c r="DHU556" s="440"/>
      <c r="DHV556" s="3"/>
      <c r="DHW556" s="580"/>
      <c r="DHX556" s="3"/>
      <c r="DHY556" s="440"/>
      <c r="DHZ556" s="3"/>
      <c r="DIA556" s="580"/>
      <c r="DIB556" s="3"/>
      <c r="DIC556" s="440"/>
      <c r="DID556" s="3"/>
      <c r="DIE556" s="580"/>
      <c r="DIF556" s="3"/>
      <c r="DIG556" s="440"/>
      <c r="DIH556" s="3"/>
      <c r="DII556" s="580"/>
      <c r="DIJ556" s="3"/>
      <c r="DIK556" s="440"/>
      <c r="DIL556" s="3"/>
      <c r="DIM556" s="580"/>
      <c r="DIN556" s="3"/>
      <c r="DIO556" s="440"/>
      <c r="DIP556" s="3"/>
      <c r="DIQ556" s="580"/>
      <c r="DIR556" s="3"/>
      <c r="DIS556" s="440"/>
      <c r="DIT556" s="3"/>
      <c r="DIU556" s="580"/>
      <c r="DIV556" s="3"/>
      <c r="DIW556" s="440"/>
      <c r="DIX556" s="3"/>
      <c r="DIY556" s="580"/>
      <c r="DIZ556" s="3"/>
      <c r="DJA556" s="440"/>
      <c r="DJB556" s="3"/>
      <c r="DJC556" s="580"/>
      <c r="DJD556" s="3"/>
      <c r="DJE556" s="440"/>
      <c r="DJF556" s="3"/>
      <c r="DJG556" s="580"/>
      <c r="DJH556" s="3"/>
      <c r="DJI556" s="440"/>
      <c r="DJJ556" s="3"/>
      <c r="DJK556" s="580"/>
      <c r="DJL556" s="3"/>
      <c r="DJM556" s="440"/>
      <c r="DJN556" s="3"/>
      <c r="DJO556" s="580"/>
      <c r="DJP556" s="3"/>
      <c r="DJQ556" s="440"/>
      <c r="DJR556" s="3"/>
      <c r="DJS556" s="580"/>
      <c r="DJT556" s="3"/>
      <c r="DJU556" s="440"/>
      <c r="DJV556" s="3"/>
      <c r="DJW556" s="580"/>
      <c r="DJX556" s="3"/>
      <c r="DJY556" s="440"/>
      <c r="DJZ556" s="3"/>
      <c r="DKA556" s="580"/>
      <c r="DKB556" s="3"/>
      <c r="DKC556" s="440"/>
      <c r="DKD556" s="3"/>
      <c r="DKE556" s="580"/>
      <c r="DKF556" s="3"/>
      <c r="DKG556" s="440"/>
      <c r="DKH556" s="3"/>
      <c r="DKI556" s="580"/>
      <c r="DKJ556" s="3"/>
      <c r="DKK556" s="440"/>
      <c r="DKL556" s="3"/>
      <c r="DKM556" s="580"/>
      <c r="DKN556" s="3"/>
      <c r="DKO556" s="440"/>
      <c r="DKP556" s="3"/>
      <c r="DKQ556" s="580"/>
      <c r="DKR556" s="3"/>
      <c r="DKS556" s="440"/>
      <c r="DKT556" s="3"/>
      <c r="DKU556" s="580"/>
      <c r="DKV556" s="3"/>
      <c r="DKW556" s="440"/>
      <c r="DKX556" s="3"/>
      <c r="DKY556" s="580"/>
      <c r="DKZ556" s="3"/>
      <c r="DLA556" s="440"/>
      <c r="DLB556" s="3"/>
      <c r="DLC556" s="580"/>
      <c r="DLD556" s="3"/>
      <c r="DLE556" s="440"/>
      <c r="DLF556" s="3"/>
      <c r="DLG556" s="580"/>
      <c r="DLH556" s="3"/>
      <c r="DLI556" s="440"/>
      <c r="DLJ556" s="3"/>
      <c r="DLK556" s="580"/>
      <c r="DLL556" s="3"/>
      <c r="DLM556" s="440"/>
      <c r="DLN556" s="3"/>
      <c r="DLO556" s="580"/>
      <c r="DLP556" s="3"/>
      <c r="DLQ556" s="440"/>
      <c r="DLR556" s="3"/>
      <c r="DLS556" s="580"/>
      <c r="DLT556" s="3"/>
      <c r="DLU556" s="440"/>
      <c r="DLV556" s="3"/>
      <c r="DLW556" s="580"/>
      <c r="DLX556" s="3"/>
      <c r="DLY556" s="440"/>
      <c r="DLZ556" s="3"/>
      <c r="DMA556" s="580"/>
      <c r="DMB556" s="3"/>
      <c r="DMC556" s="440"/>
      <c r="DMD556" s="3"/>
      <c r="DME556" s="580"/>
      <c r="DMF556" s="3"/>
      <c r="DMG556" s="440"/>
      <c r="DMH556" s="3"/>
      <c r="DMI556" s="580"/>
      <c r="DMJ556" s="3"/>
      <c r="DMK556" s="440"/>
      <c r="DML556" s="3"/>
      <c r="DMM556" s="580"/>
      <c r="DMN556" s="3"/>
      <c r="DMO556" s="440"/>
      <c r="DMP556" s="3"/>
      <c r="DMQ556" s="580"/>
      <c r="DMR556" s="3"/>
      <c r="DMS556" s="440"/>
      <c r="DMT556" s="3"/>
      <c r="DMU556" s="580"/>
      <c r="DMV556" s="3"/>
      <c r="DMW556" s="440"/>
      <c r="DMX556" s="3"/>
      <c r="DMY556" s="580"/>
      <c r="DMZ556" s="3"/>
      <c r="DNA556" s="440"/>
      <c r="DNB556" s="3"/>
      <c r="DNC556" s="580"/>
      <c r="DND556" s="3"/>
      <c r="DNE556" s="440"/>
      <c r="DNF556" s="3"/>
      <c r="DNG556" s="580"/>
      <c r="DNH556" s="3"/>
      <c r="DNI556" s="440"/>
      <c r="DNJ556" s="3"/>
      <c r="DNK556" s="580"/>
      <c r="DNL556" s="3"/>
      <c r="DNM556" s="440"/>
      <c r="DNN556" s="3"/>
      <c r="DNO556" s="580"/>
      <c r="DNP556" s="3"/>
      <c r="DNQ556" s="440"/>
      <c r="DNR556" s="3"/>
      <c r="DNS556" s="580"/>
      <c r="DNT556" s="3"/>
      <c r="DNU556" s="440"/>
      <c r="DNV556" s="3"/>
      <c r="DNW556" s="580"/>
      <c r="DNX556" s="3"/>
      <c r="DNY556" s="440"/>
      <c r="DNZ556" s="3"/>
      <c r="DOA556" s="580"/>
      <c r="DOB556" s="3"/>
      <c r="DOC556" s="440"/>
      <c r="DOD556" s="3"/>
      <c r="DOE556" s="580"/>
      <c r="DOF556" s="3"/>
      <c r="DOG556" s="440"/>
      <c r="DOH556" s="3"/>
      <c r="DOI556" s="580"/>
      <c r="DOJ556" s="3"/>
      <c r="DOK556" s="440"/>
      <c r="DOL556" s="3"/>
      <c r="DOM556" s="580"/>
      <c r="DON556" s="3"/>
      <c r="DOO556" s="440"/>
      <c r="DOP556" s="3"/>
      <c r="DOQ556" s="580"/>
      <c r="DOR556" s="3"/>
      <c r="DOS556" s="440"/>
      <c r="DOT556" s="3"/>
      <c r="DOU556" s="580"/>
      <c r="DOV556" s="3"/>
      <c r="DOW556" s="440"/>
      <c r="DOX556" s="3"/>
      <c r="DOY556" s="580"/>
      <c r="DOZ556" s="3"/>
      <c r="DPA556" s="440"/>
      <c r="DPB556" s="3"/>
      <c r="DPC556" s="580"/>
      <c r="DPD556" s="3"/>
      <c r="DPE556" s="440"/>
      <c r="DPF556" s="3"/>
      <c r="DPG556" s="580"/>
      <c r="DPH556" s="3"/>
      <c r="DPI556" s="440"/>
      <c r="DPJ556" s="3"/>
      <c r="DPK556" s="580"/>
      <c r="DPL556" s="3"/>
      <c r="DPM556" s="440"/>
      <c r="DPN556" s="3"/>
      <c r="DPO556" s="580"/>
      <c r="DPP556" s="3"/>
      <c r="DPQ556" s="440"/>
      <c r="DPR556" s="3"/>
      <c r="DPS556" s="580"/>
      <c r="DPT556" s="3"/>
      <c r="DPU556" s="440"/>
      <c r="DPV556" s="3"/>
      <c r="DPW556" s="580"/>
      <c r="DPX556" s="3"/>
      <c r="DPY556" s="440"/>
      <c r="DPZ556" s="3"/>
      <c r="DQA556" s="580"/>
      <c r="DQB556" s="3"/>
      <c r="DQC556" s="440"/>
      <c r="DQD556" s="3"/>
      <c r="DQE556" s="580"/>
      <c r="DQF556" s="3"/>
      <c r="DQG556" s="440"/>
      <c r="DQH556" s="3"/>
      <c r="DQI556" s="580"/>
      <c r="DQJ556" s="3"/>
      <c r="DQK556" s="440"/>
      <c r="DQL556" s="3"/>
      <c r="DQM556" s="580"/>
      <c r="DQN556" s="3"/>
      <c r="DQO556" s="440"/>
      <c r="DQP556" s="3"/>
      <c r="DQQ556" s="580"/>
      <c r="DQR556" s="3"/>
      <c r="DQS556" s="440"/>
      <c r="DQT556" s="3"/>
      <c r="DQU556" s="580"/>
      <c r="DQV556" s="3"/>
      <c r="DQW556" s="440"/>
      <c r="DQX556" s="3"/>
      <c r="DQY556" s="580"/>
      <c r="DQZ556" s="3"/>
      <c r="DRA556" s="440"/>
      <c r="DRB556" s="3"/>
      <c r="DRC556" s="580"/>
      <c r="DRD556" s="3"/>
      <c r="DRE556" s="440"/>
      <c r="DRF556" s="3"/>
      <c r="DRG556" s="580"/>
      <c r="DRH556" s="3"/>
      <c r="DRI556" s="440"/>
      <c r="DRJ556" s="3"/>
      <c r="DRK556" s="580"/>
      <c r="DRL556" s="3"/>
      <c r="DRM556" s="440"/>
      <c r="DRN556" s="3"/>
      <c r="DRO556" s="580"/>
      <c r="DRP556" s="3"/>
      <c r="DRQ556" s="440"/>
      <c r="DRR556" s="3"/>
      <c r="DRS556" s="580"/>
      <c r="DRT556" s="3"/>
      <c r="DRU556" s="440"/>
      <c r="DRV556" s="3"/>
      <c r="DRW556" s="580"/>
      <c r="DRX556" s="3"/>
      <c r="DRY556" s="440"/>
      <c r="DRZ556" s="3"/>
      <c r="DSA556" s="580"/>
      <c r="DSB556" s="3"/>
      <c r="DSC556" s="440"/>
      <c r="DSD556" s="3"/>
      <c r="DSE556" s="580"/>
      <c r="DSF556" s="3"/>
      <c r="DSG556" s="440"/>
      <c r="DSH556" s="3"/>
      <c r="DSI556" s="580"/>
      <c r="DSJ556" s="3"/>
      <c r="DSK556" s="440"/>
      <c r="DSL556" s="3"/>
      <c r="DSM556" s="580"/>
      <c r="DSN556" s="3"/>
      <c r="DSO556" s="440"/>
      <c r="DSP556" s="3"/>
      <c r="DSQ556" s="580"/>
      <c r="DSR556" s="3"/>
      <c r="DSS556" s="440"/>
      <c r="DST556" s="3"/>
      <c r="DSU556" s="580"/>
      <c r="DSV556" s="3"/>
      <c r="DSW556" s="440"/>
      <c r="DSX556" s="3"/>
      <c r="DSY556" s="580"/>
      <c r="DSZ556" s="3"/>
      <c r="DTA556" s="440"/>
      <c r="DTB556" s="3"/>
      <c r="DTC556" s="580"/>
      <c r="DTD556" s="3"/>
      <c r="DTE556" s="440"/>
      <c r="DTF556" s="3"/>
      <c r="DTG556" s="580"/>
      <c r="DTH556" s="3"/>
      <c r="DTI556" s="440"/>
      <c r="DTJ556" s="3"/>
      <c r="DTK556" s="580"/>
      <c r="DTL556" s="3"/>
      <c r="DTM556" s="440"/>
      <c r="DTN556" s="3"/>
      <c r="DTO556" s="580"/>
      <c r="DTP556" s="3"/>
      <c r="DTQ556" s="440"/>
      <c r="DTR556" s="3"/>
      <c r="DTS556" s="580"/>
      <c r="DTT556" s="3"/>
      <c r="DTU556" s="440"/>
      <c r="DTV556" s="3"/>
      <c r="DTW556" s="580"/>
      <c r="DTX556" s="3"/>
      <c r="DTY556" s="440"/>
      <c r="DTZ556" s="3"/>
      <c r="DUA556" s="580"/>
      <c r="DUB556" s="3"/>
      <c r="DUC556" s="440"/>
      <c r="DUD556" s="3"/>
      <c r="DUE556" s="580"/>
      <c r="DUF556" s="3"/>
      <c r="DUG556" s="440"/>
      <c r="DUH556" s="3"/>
      <c r="DUI556" s="580"/>
      <c r="DUJ556" s="3"/>
      <c r="DUK556" s="440"/>
      <c r="DUL556" s="3"/>
      <c r="DUM556" s="580"/>
      <c r="DUN556" s="3"/>
      <c r="DUO556" s="440"/>
      <c r="DUP556" s="3"/>
      <c r="DUQ556" s="580"/>
      <c r="DUR556" s="3"/>
      <c r="DUS556" s="440"/>
      <c r="DUT556" s="3"/>
      <c r="DUU556" s="580"/>
      <c r="DUV556" s="3"/>
      <c r="DUW556" s="440"/>
      <c r="DUX556" s="3"/>
      <c r="DUY556" s="580"/>
      <c r="DUZ556" s="3"/>
      <c r="DVA556" s="440"/>
      <c r="DVB556" s="3"/>
      <c r="DVC556" s="580"/>
      <c r="DVD556" s="3"/>
      <c r="DVE556" s="440"/>
      <c r="DVF556" s="3"/>
      <c r="DVG556" s="580"/>
      <c r="DVH556" s="3"/>
      <c r="DVI556" s="440"/>
      <c r="DVJ556" s="3"/>
      <c r="DVK556" s="580"/>
      <c r="DVL556" s="3"/>
      <c r="DVM556" s="440"/>
      <c r="DVN556" s="3"/>
      <c r="DVO556" s="580"/>
      <c r="DVP556" s="3"/>
      <c r="DVQ556" s="440"/>
      <c r="DVR556" s="3"/>
      <c r="DVS556" s="580"/>
      <c r="DVT556" s="3"/>
      <c r="DVU556" s="440"/>
      <c r="DVV556" s="3"/>
      <c r="DVW556" s="580"/>
      <c r="DVX556" s="3"/>
      <c r="DVY556" s="440"/>
      <c r="DVZ556" s="3"/>
      <c r="DWA556" s="580"/>
      <c r="DWB556" s="3"/>
      <c r="DWC556" s="440"/>
      <c r="DWD556" s="3"/>
      <c r="DWE556" s="580"/>
      <c r="DWF556" s="3"/>
      <c r="DWG556" s="440"/>
      <c r="DWH556" s="3"/>
      <c r="DWI556" s="580"/>
      <c r="DWJ556" s="3"/>
      <c r="DWK556" s="440"/>
      <c r="DWL556" s="3"/>
      <c r="DWM556" s="580"/>
      <c r="DWN556" s="3"/>
      <c r="DWO556" s="440"/>
      <c r="DWP556" s="3"/>
      <c r="DWQ556" s="580"/>
      <c r="DWR556" s="3"/>
      <c r="DWS556" s="440"/>
      <c r="DWT556" s="3"/>
      <c r="DWU556" s="580"/>
      <c r="DWV556" s="3"/>
      <c r="DWW556" s="440"/>
      <c r="DWX556" s="3"/>
      <c r="DWY556" s="580"/>
      <c r="DWZ556" s="3"/>
      <c r="DXA556" s="440"/>
      <c r="DXB556" s="3"/>
      <c r="DXC556" s="580"/>
      <c r="DXD556" s="3"/>
      <c r="DXE556" s="440"/>
      <c r="DXF556" s="3"/>
      <c r="DXG556" s="580"/>
      <c r="DXH556" s="3"/>
      <c r="DXI556" s="440"/>
      <c r="DXJ556" s="3"/>
      <c r="DXK556" s="580"/>
      <c r="DXL556" s="3"/>
      <c r="DXM556" s="440"/>
      <c r="DXN556" s="3"/>
      <c r="DXO556" s="580"/>
      <c r="DXP556" s="3"/>
      <c r="DXQ556" s="440"/>
      <c r="DXR556" s="3"/>
      <c r="DXS556" s="580"/>
      <c r="DXT556" s="3"/>
      <c r="DXU556" s="440"/>
      <c r="DXV556" s="3"/>
      <c r="DXW556" s="580"/>
      <c r="DXX556" s="3"/>
      <c r="DXY556" s="440"/>
      <c r="DXZ556" s="3"/>
      <c r="DYA556" s="580"/>
      <c r="DYB556" s="3"/>
      <c r="DYC556" s="440"/>
      <c r="DYD556" s="3"/>
      <c r="DYE556" s="580"/>
      <c r="DYF556" s="3"/>
      <c r="DYG556" s="440"/>
      <c r="DYH556" s="3"/>
      <c r="DYI556" s="580"/>
      <c r="DYJ556" s="3"/>
      <c r="DYK556" s="440"/>
      <c r="DYL556" s="3"/>
      <c r="DYM556" s="580"/>
      <c r="DYN556" s="3"/>
      <c r="DYO556" s="440"/>
      <c r="DYP556" s="3"/>
      <c r="DYQ556" s="580"/>
      <c r="DYR556" s="3"/>
      <c r="DYS556" s="440"/>
      <c r="DYT556" s="3"/>
      <c r="DYU556" s="580"/>
      <c r="DYV556" s="3"/>
      <c r="DYW556" s="440"/>
      <c r="DYX556" s="3"/>
      <c r="DYY556" s="580"/>
      <c r="DYZ556" s="3"/>
      <c r="DZA556" s="440"/>
      <c r="DZB556" s="3"/>
      <c r="DZC556" s="580"/>
      <c r="DZD556" s="3"/>
      <c r="DZE556" s="440"/>
      <c r="DZF556" s="3"/>
      <c r="DZG556" s="580"/>
      <c r="DZH556" s="3"/>
      <c r="DZI556" s="440"/>
      <c r="DZJ556" s="3"/>
      <c r="DZK556" s="580"/>
      <c r="DZL556" s="3"/>
      <c r="DZM556" s="440"/>
      <c r="DZN556" s="3"/>
      <c r="DZO556" s="580"/>
      <c r="DZP556" s="3"/>
      <c r="DZQ556" s="440"/>
      <c r="DZR556" s="3"/>
      <c r="DZS556" s="580"/>
      <c r="DZT556" s="3"/>
      <c r="DZU556" s="440"/>
      <c r="DZV556" s="3"/>
      <c r="DZW556" s="580"/>
      <c r="DZX556" s="3"/>
      <c r="DZY556" s="440"/>
      <c r="DZZ556" s="3"/>
      <c r="EAA556" s="580"/>
      <c r="EAB556" s="3"/>
      <c r="EAC556" s="440"/>
      <c r="EAD556" s="3"/>
      <c r="EAE556" s="580"/>
      <c r="EAF556" s="3"/>
      <c r="EAG556" s="440"/>
      <c r="EAH556" s="3"/>
      <c r="EAI556" s="580"/>
      <c r="EAJ556" s="3"/>
      <c r="EAK556" s="440"/>
      <c r="EAL556" s="3"/>
      <c r="EAM556" s="580"/>
      <c r="EAN556" s="3"/>
      <c r="EAO556" s="440"/>
      <c r="EAP556" s="3"/>
      <c r="EAQ556" s="580"/>
      <c r="EAR556" s="3"/>
      <c r="EAS556" s="440"/>
      <c r="EAT556" s="3"/>
      <c r="EAU556" s="580"/>
      <c r="EAV556" s="3"/>
      <c r="EAW556" s="440"/>
      <c r="EAX556" s="3"/>
      <c r="EAY556" s="580"/>
      <c r="EAZ556" s="3"/>
      <c r="EBA556" s="440"/>
      <c r="EBB556" s="3"/>
      <c r="EBC556" s="580"/>
      <c r="EBD556" s="3"/>
      <c r="EBE556" s="440"/>
      <c r="EBF556" s="3"/>
      <c r="EBG556" s="580"/>
      <c r="EBH556" s="3"/>
      <c r="EBI556" s="440"/>
      <c r="EBJ556" s="3"/>
      <c r="EBK556" s="580"/>
      <c r="EBL556" s="3"/>
      <c r="EBM556" s="440"/>
      <c r="EBN556" s="3"/>
      <c r="EBO556" s="580"/>
      <c r="EBP556" s="3"/>
      <c r="EBQ556" s="440"/>
      <c r="EBR556" s="3"/>
      <c r="EBS556" s="580"/>
      <c r="EBT556" s="3"/>
      <c r="EBU556" s="440"/>
      <c r="EBV556" s="3"/>
      <c r="EBW556" s="580"/>
      <c r="EBX556" s="3"/>
      <c r="EBY556" s="440"/>
      <c r="EBZ556" s="3"/>
      <c r="ECA556" s="580"/>
      <c r="ECB556" s="3"/>
      <c r="ECC556" s="440"/>
      <c r="ECD556" s="3"/>
      <c r="ECE556" s="580"/>
      <c r="ECF556" s="3"/>
      <c r="ECG556" s="440"/>
      <c r="ECH556" s="3"/>
      <c r="ECI556" s="580"/>
      <c r="ECJ556" s="3"/>
      <c r="ECK556" s="440"/>
      <c r="ECL556" s="3"/>
      <c r="ECM556" s="580"/>
      <c r="ECN556" s="3"/>
      <c r="ECO556" s="440"/>
      <c r="ECP556" s="3"/>
      <c r="ECQ556" s="580"/>
      <c r="ECR556" s="3"/>
      <c r="ECS556" s="440"/>
      <c r="ECT556" s="3"/>
      <c r="ECU556" s="580"/>
      <c r="ECV556" s="3"/>
      <c r="ECW556" s="440"/>
      <c r="ECX556" s="3"/>
      <c r="ECY556" s="580"/>
      <c r="ECZ556" s="3"/>
      <c r="EDA556" s="440"/>
      <c r="EDB556" s="3"/>
      <c r="EDC556" s="580"/>
      <c r="EDD556" s="3"/>
      <c r="EDE556" s="440"/>
      <c r="EDF556" s="3"/>
      <c r="EDG556" s="580"/>
      <c r="EDH556" s="3"/>
      <c r="EDI556" s="440"/>
      <c r="EDJ556" s="3"/>
      <c r="EDK556" s="580"/>
      <c r="EDL556" s="3"/>
      <c r="EDM556" s="440"/>
      <c r="EDN556" s="3"/>
      <c r="EDO556" s="580"/>
      <c r="EDP556" s="3"/>
      <c r="EDQ556" s="440"/>
      <c r="EDR556" s="3"/>
      <c r="EDS556" s="580"/>
      <c r="EDT556" s="3"/>
      <c r="EDU556" s="440"/>
      <c r="EDV556" s="3"/>
      <c r="EDW556" s="580"/>
      <c r="EDX556" s="3"/>
      <c r="EDY556" s="440"/>
      <c r="EDZ556" s="3"/>
      <c r="EEA556" s="580"/>
      <c r="EEB556" s="3"/>
      <c r="EEC556" s="440"/>
      <c r="EED556" s="3"/>
      <c r="EEE556" s="580"/>
      <c r="EEF556" s="3"/>
      <c r="EEG556" s="440"/>
      <c r="EEH556" s="3"/>
      <c r="EEI556" s="580"/>
      <c r="EEJ556" s="3"/>
      <c r="EEK556" s="440"/>
      <c r="EEL556" s="3"/>
      <c r="EEM556" s="580"/>
      <c r="EEN556" s="3"/>
      <c r="EEO556" s="440"/>
      <c r="EEP556" s="3"/>
      <c r="EEQ556" s="580"/>
      <c r="EER556" s="3"/>
      <c r="EES556" s="440"/>
      <c r="EET556" s="3"/>
      <c r="EEU556" s="580"/>
      <c r="EEV556" s="3"/>
      <c r="EEW556" s="440"/>
      <c r="EEX556" s="3"/>
      <c r="EEY556" s="580"/>
      <c r="EEZ556" s="3"/>
      <c r="EFA556" s="440"/>
      <c r="EFB556" s="3"/>
      <c r="EFC556" s="580"/>
      <c r="EFD556" s="3"/>
      <c r="EFE556" s="440"/>
      <c r="EFF556" s="3"/>
      <c r="EFG556" s="580"/>
      <c r="EFH556" s="3"/>
      <c r="EFI556" s="440"/>
      <c r="EFJ556" s="3"/>
      <c r="EFK556" s="580"/>
      <c r="EFL556" s="3"/>
      <c r="EFM556" s="440"/>
      <c r="EFN556" s="3"/>
      <c r="EFO556" s="580"/>
      <c r="EFP556" s="3"/>
      <c r="EFQ556" s="440"/>
      <c r="EFR556" s="3"/>
      <c r="EFS556" s="580"/>
      <c r="EFT556" s="3"/>
      <c r="EFU556" s="440"/>
      <c r="EFV556" s="3"/>
      <c r="EFW556" s="580"/>
      <c r="EFX556" s="3"/>
      <c r="EFY556" s="440"/>
      <c r="EFZ556" s="3"/>
      <c r="EGA556" s="580"/>
      <c r="EGB556" s="3"/>
      <c r="EGC556" s="440"/>
      <c r="EGD556" s="3"/>
      <c r="EGE556" s="580"/>
      <c r="EGF556" s="3"/>
      <c r="EGG556" s="440"/>
      <c r="EGH556" s="3"/>
      <c r="EGI556" s="580"/>
      <c r="EGJ556" s="3"/>
      <c r="EGK556" s="440"/>
      <c r="EGL556" s="3"/>
      <c r="EGM556" s="580"/>
      <c r="EGN556" s="3"/>
      <c r="EGO556" s="440"/>
      <c r="EGP556" s="3"/>
      <c r="EGQ556" s="580"/>
      <c r="EGR556" s="3"/>
      <c r="EGS556" s="440"/>
      <c r="EGT556" s="3"/>
      <c r="EGU556" s="580"/>
      <c r="EGV556" s="3"/>
      <c r="EGW556" s="440"/>
      <c r="EGX556" s="3"/>
      <c r="EGY556" s="580"/>
      <c r="EGZ556" s="3"/>
      <c r="EHA556" s="440"/>
      <c r="EHB556" s="3"/>
      <c r="EHC556" s="580"/>
      <c r="EHD556" s="3"/>
      <c r="EHE556" s="440"/>
      <c r="EHF556" s="3"/>
      <c r="EHG556" s="580"/>
      <c r="EHH556" s="3"/>
      <c r="EHI556" s="440"/>
      <c r="EHJ556" s="3"/>
      <c r="EHK556" s="580"/>
      <c r="EHL556" s="3"/>
      <c r="EHM556" s="440"/>
      <c r="EHN556" s="3"/>
      <c r="EHO556" s="580"/>
      <c r="EHP556" s="3"/>
      <c r="EHQ556" s="440"/>
      <c r="EHR556" s="3"/>
      <c r="EHS556" s="580"/>
      <c r="EHT556" s="3"/>
      <c r="EHU556" s="440"/>
      <c r="EHV556" s="3"/>
      <c r="EHW556" s="580"/>
      <c r="EHX556" s="3"/>
      <c r="EHY556" s="440"/>
      <c r="EHZ556" s="3"/>
      <c r="EIA556" s="580"/>
      <c r="EIB556" s="3"/>
      <c r="EIC556" s="440"/>
      <c r="EID556" s="3"/>
      <c r="EIE556" s="580"/>
      <c r="EIF556" s="3"/>
      <c r="EIG556" s="440"/>
      <c r="EIH556" s="3"/>
      <c r="EII556" s="580"/>
      <c r="EIJ556" s="3"/>
      <c r="EIK556" s="440"/>
      <c r="EIL556" s="3"/>
      <c r="EIM556" s="580"/>
      <c r="EIN556" s="3"/>
      <c r="EIO556" s="440"/>
      <c r="EIP556" s="3"/>
      <c r="EIQ556" s="580"/>
      <c r="EIR556" s="3"/>
      <c r="EIS556" s="440"/>
      <c r="EIT556" s="3"/>
      <c r="EIU556" s="580"/>
      <c r="EIV556" s="3"/>
      <c r="EIW556" s="440"/>
      <c r="EIX556" s="3"/>
      <c r="EIY556" s="580"/>
      <c r="EIZ556" s="3"/>
      <c r="EJA556" s="440"/>
      <c r="EJB556" s="3"/>
      <c r="EJC556" s="580"/>
      <c r="EJD556" s="3"/>
      <c r="EJE556" s="440"/>
      <c r="EJF556" s="3"/>
      <c r="EJG556" s="580"/>
      <c r="EJH556" s="3"/>
      <c r="EJI556" s="440"/>
      <c r="EJJ556" s="3"/>
      <c r="EJK556" s="580"/>
      <c r="EJL556" s="3"/>
      <c r="EJM556" s="440"/>
      <c r="EJN556" s="3"/>
      <c r="EJO556" s="580"/>
      <c r="EJP556" s="3"/>
      <c r="EJQ556" s="440"/>
      <c r="EJR556" s="3"/>
      <c r="EJS556" s="580"/>
      <c r="EJT556" s="3"/>
      <c r="EJU556" s="440"/>
      <c r="EJV556" s="3"/>
      <c r="EJW556" s="580"/>
      <c r="EJX556" s="3"/>
      <c r="EJY556" s="440"/>
      <c r="EJZ556" s="3"/>
      <c r="EKA556" s="580"/>
      <c r="EKB556" s="3"/>
      <c r="EKC556" s="440"/>
      <c r="EKD556" s="3"/>
      <c r="EKE556" s="580"/>
      <c r="EKF556" s="3"/>
      <c r="EKG556" s="440"/>
      <c r="EKH556" s="3"/>
      <c r="EKI556" s="580"/>
      <c r="EKJ556" s="3"/>
      <c r="EKK556" s="440"/>
      <c r="EKL556" s="3"/>
      <c r="EKM556" s="580"/>
      <c r="EKN556" s="3"/>
      <c r="EKO556" s="440"/>
      <c r="EKP556" s="3"/>
      <c r="EKQ556" s="580"/>
      <c r="EKR556" s="3"/>
      <c r="EKS556" s="440"/>
      <c r="EKT556" s="3"/>
      <c r="EKU556" s="580"/>
      <c r="EKV556" s="3"/>
      <c r="EKW556" s="440"/>
      <c r="EKX556" s="3"/>
      <c r="EKY556" s="580"/>
      <c r="EKZ556" s="3"/>
      <c r="ELA556" s="440"/>
      <c r="ELB556" s="3"/>
      <c r="ELC556" s="580"/>
      <c r="ELD556" s="3"/>
      <c r="ELE556" s="440"/>
      <c r="ELF556" s="3"/>
      <c r="ELG556" s="580"/>
      <c r="ELH556" s="3"/>
      <c r="ELI556" s="440"/>
      <c r="ELJ556" s="3"/>
      <c r="ELK556" s="580"/>
      <c r="ELL556" s="3"/>
      <c r="ELM556" s="440"/>
      <c r="ELN556" s="3"/>
      <c r="ELO556" s="580"/>
      <c r="ELP556" s="3"/>
      <c r="ELQ556" s="440"/>
      <c r="ELR556" s="3"/>
      <c r="ELS556" s="580"/>
      <c r="ELT556" s="3"/>
      <c r="ELU556" s="440"/>
      <c r="ELV556" s="3"/>
      <c r="ELW556" s="580"/>
      <c r="ELX556" s="3"/>
      <c r="ELY556" s="440"/>
      <c r="ELZ556" s="3"/>
      <c r="EMA556" s="580"/>
      <c r="EMB556" s="3"/>
      <c r="EMC556" s="440"/>
      <c r="EMD556" s="3"/>
      <c r="EME556" s="580"/>
      <c r="EMF556" s="3"/>
      <c r="EMG556" s="440"/>
      <c r="EMH556" s="3"/>
      <c r="EMI556" s="580"/>
      <c r="EMJ556" s="3"/>
      <c r="EMK556" s="440"/>
      <c r="EML556" s="3"/>
      <c r="EMM556" s="580"/>
      <c r="EMN556" s="3"/>
      <c r="EMO556" s="440"/>
      <c r="EMP556" s="3"/>
      <c r="EMQ556" s="580"/>
      <c r="EMR556" s="3"/>
      <c r="EMS556" s="440"/>
      <c r="EMT556" s="3"/>
      <c r="EMU556" s="580"/>
      <c r="EMV556" s="3"/>
      <c r="EMW556" s="440"/>
      <c r="EMX556" s="3"/>
      <c r="EMY556" s="580"/>
      <c r="EMZ556" s="3"/>
      <c r="ENA556" s="440"/>
      <c r="ENB556" s="3"/>
      <c r="ENC556" s="580"/>
      <c r="END556" s="3"/>
      <c r="ENE556" s="440"/>
      <c r="ENF556" s="3"/>
      <c r="ENG556" s="580"/>
      <c r="ENH556" s="3"/>
      <c r="ENI556" s="440"/>
      <c r="ENJ556" s="3"/>
      <c r="ENK556" s="580"/>
      <c r="ENL556" s="3"/>
      <c r="ENM556" s="440"/>
      <c r="ENN556" s="3"/>
      <c r="ENO556" s="580"/>
      <c r="ENP556" s="3"/>
      <c r="ENQ556" s="440"/>
      <c r="ENR556" s="3"/>
      <c r="ENS556" s="580"/>
      <c r="ENT556" s="3"/>
      <c r="ENU556" s="440"/>
      <c r="ENV556" s="3"/>
      <c r="ENW556" s="580"/>
      <c r="ENX556" s="3"/>
      <c r="ENY556" s="440"/>
      <c r="ENZ556" s="3"/>
      <c r="EOA556" s="580"/>
      <c r="EOB556" s="3"/>
      <c r="EOC556" s="440"/>
      <c r="EOD556" s="3"/>
      <c r="EOE556" s="580"/>
      <c r="EOF556" s="3"/>
      <c r="EOG556" s="440"/>
      <c r="EOH556" s="3"/>
      <c r="EOI556" s="580"/>
      <c r="EOJ556" s="3"/>
      <c r="EOK556" s="440"/>
      <c r="EOL556" s="3"/>
      <c r="EOM556" s="580"/>
      <c r="EON556" s="3"/>
      <c r="EOO556" s="440"/>
      <c r="EOP556" s="3"/>
      <c r="EOQ556" s="580"/>
      <c r="EOR556" s="3"/>
      <c r="EOS556" s="440"/>
      <c r="EOT556" s="3"/>
      <c r="EOU556" s="580"/>
      <c r="EOV556" s="3"/>
      <c r="EOW556" s="440"/>
      <c r="EOX556" s="3"/>
      <c r="EOY556" s="580"/>
      <c r="EOZ556" s="3"/>
      <c r="EPA556" s="440"/>
      <c r="EPB556" s="3"/>
      <c r="EPC556" s="580"/>
      <c r="EPD556" s="3"/>
      <c r="EPE556" s="440"/>
      <c r="EPF556" s="3"/>
      <c r="EPG556" s="580"/>
      <c r="EPH556" s="3"/>
      <c r="EPI556" s="440"/>
      <c r="EPJ556" s="3"/>
      <c r="EPK556" s="580"/>
      <c r="EPL556" s="3"/>
      <c r="EPM556" s="440"/>
      <c r="EPN556" s="3"/>
      <c r="EPO556" s="580"/>
      <c r="EPP556" s="3"/>
      <c r="EPQ556" s="440"/>
      <c r="EPR556" s="3"/>
      <c r="EPS556" s="580"/>
      <c r="EPT556" s="3"/>
      <c r="EPU556" s="440"/>
      <c r="EPV556" s="3"/>
      <c r="EPW556" s="580"/>
      <c r="EPX556" s="3"/>
      <c r="EPY556" s="440"/>
      <c r="EPZ556" s="3"/>
      <c r="EQA556" s="580"/>
      <c r="EQB556" s="3"/>
      <c r="EQC556" s="440"/>
      <c r="EQD556" s="3"/>
      <c r="EQE556" s="580"/>
      <c r="EQF556" s="3"/>
      <c r="EQG556" s="440"/>
      <c r="EQH556" s="3"/>
      <c r="EQI556" s="580"/>
      <c r="EQJ556" s="3"/>
      <c r="EQK556" s="440"/>
      <c r="EQL556" s="3"/>
      <c r="EQM556" s="580"/>
      <c r="EQN556" s="3"/>
      <c r="EQO556" s="440"/>
      <c r="EQP556" s="3"/>
      <c r="EQQ556" s="580"/>
      <c r="EQR556" s="3"/>
      <c r="EQS556" s="440"/>
      <c r="EQT556" s="3"/>
      <c r="EQU556" s="580"/>
      <c r="EQV556" s="3"/>
      <c r="EQW556" s="440"/>
      <c r="EQX556" s="3"/>
      <c r="EQY556" s="580"/>
      <c r="EQZ556" s="3"/>
      <c r="ERA556" s="440"/>
      <c r="ERB556" s="3"/>
      <c r="ERC556" s="580"/>
      <c r="ERD556" s="3"/>
      <c r="ERE556" s="440"/>
      <c r="ERF556" s="3"/>
      <c r="ERG556" s="580"/>
      <c r="ERH556" s="3"/>
      <c r="ERI556" s="440"/>
      <c r="ERJ556" s="3"/>
      <c r="ERK556" s="580"/>
      <c r="ERL556" s="3"/>
      <c r="ERM556" s="440"/>
      <c r="ERN556" s="3"/>
      <c r="ERO556" s="580"/>
      <c r="ERP556" s="3"/>
      <c r="ERQ556" s="440"/>
      <c r="ERR556" s="3"/>
      <c r="ERS556" s="580"/>
      <c r="ERT556" s="3"/>
      <c r="ERU556" s="440"/>
      <c r="ERV556" s="3"/>
      <c r="ERW556" s="580"/>
      <c r="ERX556" s="3"/>
      <c r="ERY556" s="440"/>
      <c r="ERZ556" s="3"/>
      <c r="ESA556" s="580"/>
      <c r="ESB556" s="3"/>
      <c r="ESC556" s="440"/>
      <c r="ESD556" s="3"/>
      <c r="ESE556" s="580"/>
      <c r="ESF556" s="3"/>
      <c r="ESG556" s="440"/>
      <c r="ESH556" s="3"/>
      <c r="ESI556" s="580"/>
      <c r="ESJ556" s="3"/>
      <c r="ESK556" s="440"/>
      <c r="ESL556" s="3"/>
      <c r="ESM556" s="580"/>
      <c r="ESN556" s="3"/>
      <c r="ESO556" s="440"/>
      <c r="ESP556" s="3"/>
      <c r="ESQ556" s="580"/>
      <c r="ESR556" s="3"/>
      <c r="ESS556" s="440"/>
      <c r="EST556" s="3"/>
      <c r="ESU556" s="580"/>
      <c r="ESV556" s="3"/>
      <c r="ESW556" s="440"/>
      <c r="ESX556" s="3"/>
      <c r="ESY556" s="580"/>
      <c r="ESZ556" s="3"/>
      <c r="ETA556" s="440"/>
      <c r="ETB556" s="3"/>
      <c r="ETC556" s="580"/>
      <c r="ETD556" s="3"/>
      <c r="ETE556" s="440"/>
      <c r="ETF556" s="3"/>
      <c r="ETG556" s="580"/>
      <c r="ETH556" s="3"/>
      <c r="ETI556" s="440"/>
      <c r="ETJ556" s="3"/>
      <c r="ETK556" s="580"/>
      <c r="ETL556" s="3"/>
      <c r="ETM556" s="440"/>
      <c r="ETN556" s="3"/>
      <c r="ETO556" s="580"/>
      <c r="ETP556" s="3"/>
      <c r="ETQ556" s="440"/>
      <c r="ETR556" s="3"/>
      <c r="ETS556" s="580"/>
      <c r="ETT556" s="3"/>
      <c r="ETU556" s="440"/>
      <c r="ETV556" s="3"/>
      <c r="ETW556" s="580"/>
      <c r="ETX556" s="3"/>
      <c r="ETY556" s="440"/>
      <c r="ETZ556" s="3"/>
      <c r="EUA556" s="580"/>
      <c r="EUB556" s="3"/>
      <c r="EUC556" s="440"/>
      <c r="EUD556" s="3"/>
      <c r="EUE556" s="580"/>
      <c r="EUF556" s="3"/>
      <c r="EUG556" s="440"/>
      <c r="EUH556" s="3"/>
      <c r="EUI556" s="580"/>
      <c r="EUJ556" s="3"/>
      <c r="EUK556" s="440"/>
      <c r="EUL556" s="3"/>
      <c r="EUM556" s="580"/>
      <c r="EUN556" s="3"/>
      <c r="EUO556" s="440"/>
      <c r="EUP556" s="3"/>
      <c r="EUQ556" s="580"/>
      <c r="EUR556" s="3"/>
      <c r="EUS556" s="440"/>
      <c r="EUT556" s="3"/>
      <c r="EUU556" s="580"/>
      <c r="EUV556" s="3"/>
      <c r="EUW556" s="440"/>
      <c r="EUX556" s="3"/>
      <c r="EUY556" s="580"/>
      <c r="EUZ556" s="3"/>
      <c r="EVA556" s="440"/>
      <c r="EVB556" s="3"/>
      <c r="EVC556" s="580"/>
      <c r="EVD556" s="3"/>
      <c r="EVE556" s="440"/>
      <c r="EVF556" s="3"/>
      <c r="EVG556" s="580"/>
      <c r="EVH556" s="3"/>
      <c r="EVI556" s="440"/>
      <c r="EVJ556" s="3"/>
      <c r="EVK556" s="580"/>
      <c r="EVL556" s="3"/>
      <c r="EVM556" s="440"/>
      <c r="EVN556" s="3"/>
      <c r="EVO556" s="580"/>
      <c r="EVP556" s="3"/>
      <c r="EVQ556" s="440"/>
      <c r="EVR556" s="3"/>
      <c r="EVS556" s="580"/>
      <c r="EVT556" s="3"/>
      <c r="EVU556" s="440"/>
      <c r="EVV556" s="3"/>
      <c r="EVW556" s="580"/>
      <c r="EVX556" s="3"/>
      <c r="EVY556" s="440"/>
      <c r="EVZ556" s="3"/>
      <c r="EWA556" s="580"/>
      <c r="EWB556" s="3"/>
      <c r="EWC556" s="440"/>
      <c r="EWD556" s="3"/>
      <c r="EWE556" s="580"/>
      <c r="EWF556" s="3"/>
      <c r="EWG556" s="440"/>
      <c r="EWH556" s="3"/>
      <c r="EWI556" s="580"/>
      <c r="EWJ556" s="3"/>
      <c r="EWK556" s="440"/>
      <c r="EWL556" s="3"/>
      <c r="EWM556" s="580"/>
      <c r="EWN556" s="3"/>
      <c r="EWO556" s="440"/>
      <c r="EWP556" s="3"/>
      <c r="EWQ556" s="580"/>
      <c r="EWR556" s="3"/>
      <c r="EWS556" s="440"/>
      <c r="EWT556" s="3"/>
      <c r="EWU556" s="580"/>
      <c r="EWV556" s="3"/>
      <c r="EWW556" s="440"/>
      <c r="EWX556" s="3"/>
      <c r="EWY556" s="580"/>
      <c r="EWZ556" s="3"/>
      <c r="EXA556" s="440"/>
      <c r="EXB556" s="3"/>
      <c r="EXC556" s="580"/>
      <c r="EXD556" s="3"/>
      <c r="EXE556" s="440"/>
      <c r="EXF556" s="3"/>
      <c r="EXG556" s="580"/>
      <c r="EXH556" s="3"/>
      <c r="EXI556" s="440"/>
      <c r="EXJ556" s="3"/>
      <c r="EXK556" s="580"/>
      <c r="EXL556" s="3"/>
      <c r="EXM556" s="440"/>
      <c r="EXN556" s="3"/>
      <c r="EXO556" s="580"/>
      <c r="EXP556" s="3"/>
      <c r="EXQ556" s="440"/>
      <c r="EXR556" s="3"/>
      <c r="EXS556" s="580"/>
      <c r="EXT556" s="3"/>
      <c r="EXU556" s="440"/>
      <c r="EXV556" s="3"/>
      <c r="EXW556" s="580"/>
      <c r="EXX556" s="3"/>
      <c r="EXY556" s="440"/>
      <c r="EXZ556" s="3"/>
      <c r="EYA556" s="580"/>
      <c r="EYB556" s="3"/>
      <c r="EYC556" s="440"/>
      <c r="EYD556" s="3"/>
      <c r="EYE556" s="580"/>
      <c r="EYF556" s="3"/>
      <c r="EYG556" s="440"/>
      <c r="EYH556" s="3"/>
      <c r="EYI556" s="580"/>
      <c r="EYJ556" s="3"/>
      <c r="EYK556" s="440"/>
      <c r="EYL556" s="3"/>
      <c r="EYM556" s="580"/>
      <c r="EYN556" s="3"/>
      <c r="EYO556" s="440"/>
      <c r="EYP556" s="3"/>
      <c r="EYQ556" s="580"/>
      <c r="EYR556" s="3"/>
      <c r="EYS556" s="440"/>
      <c r="EYT556" s="3"/>
      <c r="EYU556" s="580"/>
      <c r="EYV556" s="3"/>
      <c r="EYW556" s="440"/>
      <c r="EYX556" s="3"/>
      <c r="EYY556" s="580"/>
      <c r="EYZ556" s="3"/>
      <c r="EZA556" s="440"/>
      <c r="EZB556" s="3"/>
      <c r="EZC556" s="580"/>
      <c r="EZD556" s="3"/>
      <c r="EZE556" s="440"/>
      <c r="EZF556" s="3"/>
      <c r="EZG556" s="580"/>
      <c r="EZH556" s="3"/>
      <c r="EZI556" s="440"/>
      <c r="EZJ556" s="3"/>
      <c r="EZK556" s="580"/>
      <c r="EZL556" s="3"/>
      <c r="EZM556" s="440"/>
      <c r="EZN556" s="3"/>
      <c r="EZO556" s="580"/>
      <c r="EZP556" s="3"/>
      <c r="EZQ556" s="440"/>
      <c r="EZR556" s="3"/>
      <c r="EZS556" s="580"/>
      <c r="EZT556" s="3"/>
      <c r="EZU556" s="440"/>
      <c r="EZV556" s="3"/>
      <c r="EZW556" s="580"/>
      <c r="EZX556" s="3"/>
      <c r="EZY556" s="440"/>
      <c r="EZZ556" s="3"/>
      <c r="FAA556" s="580"/>
      <c r="FAB556" s="3"/>
      <c r="FAC556" s="440"/>
      <c r="FAD556" s="3"/>
      <c r="FAE556" s="580"/>
      <c r="FAF556" s="3"/>
      <c r="FAG556" s="440"/>
      <c r="FAH556" s="3"/>
      <c r="FAI556" s="580"/>
      <c r="FAJ556" s="3"/>
      <c r="FAK556" s="440"/>
      <c r="FAL556" s="3"/>
      <c r="FAM556" s="580"/>
      <c r="FAN556" s="3"/>
      <c r="FAO556" s="440"/>
      <c r="FAP556" s="3"/>
      <c r="FAQ556" s="580"/>
      <c r="FAR556" s="3"/>
      <c r="FAS556" s="440"/>
      <c r="FAT556" s="3"/>
      <c r="FAU556" s="580"/>
      <c r="FAV556" s="3"/>
      <c r="FAW556" s="440"/>
      <c r="FAX556" s="3"/>
      <c r="FAY556" s="580"/>
      <c r="FAZ556" s="3"/>
      <c r="FBA556" s="440"/>
      <c r="FBB556" s="3"/>
      <c r="FBC556" s="580"/>
      <c r="FBD556" s="3"/>
      <c r="FBE556" s="440"/>
      <c r="FBF556" s="3"/>
      <c r="FBG556" s="580"/>
      <c r="FBH556" s="3"/>
      <c r="FBI556" s="440"/>
      <c r="FBJ556" s="3"/>
      <c r="FBK556" s="580"/>
      <c r="FBL556" s="3"/>
      <c r="FBM556" s="440"/>
      <c r="FBN556" s="3"/>
      <c r="FBO556" s="580"/>
      <c r="FBP556" s="3"/>
      <c r="FBQ556" s="440"/>
      <c r="FBR556" s="3"/>
      <c r="FBS556" s="580"/>
      <c r="FBT556" s="3"/>
      <c r="FBU556" s="440"/>
      <c r="FBV556" s="3"/>
      <c r="FBW556" s="580"/>
      <c r="FBX556" s="3"/>
      <c r="FBY556" s="440"/>
      <c r="FBZ556" s="3"/>
      <c r="FCA556" s="580"/>
      <c r="FCB556" s="3"/>
      <c r="FCC556" s="440"/>
      <c r="FCD556" s="3"/>
      <c r="FCE556" s="580"/>
      <c r="FCF556" s="3"/>
      <c r="FCG556" s="440"/>
      <c r="FCH556" s="3"/>
      <c r="FCI556" s="580"/>
      <c r="FCJ556" s="3"/>
      <c r="FCK556" s="440"/>
      <c r="FCL556" s="3"/>
      <c r="FCM556" s="580"/>
      <c r="FCN556" s="3"/>
      <c r="FCO556" s="440"/>
      <c r="FCP556" s="3"/>
      <c r="FCQ556" s="580"/>
      <c r="FCR556" s="3"/>
      <c r="FCS556" s="440"/>
      <c r="FCT556" s="3"/>
      <c r="FCU556" s="580"/>
      <c r="FCV556" s="3"/>
      <c r="FCW556" s="440"/>
      <c r="FCX556" s="3"/>
      <c r="FCY556" s="580"/>
      <c r="FCZ556" s="3"/>
      <c r="FDA556" s="440"/>
      <c r="FDB556" s="3"/>
      <c r="FDC556" s="580"/>
      <c r="FDD556" s="3"/>
      <c r="FDE556" s="440"/>
      <c r="FDF556" s="3"/>
      <c r="FDG556" s="580"/>
      <c r="FDH556" s="3"/>
      <c r="FDI556" s="440"/>
      <c r="FDJ556" s="3"/>
      <c r="FDK556" s="580"/>
      <c r="FDL556" s="3"/>
      <c r="FDM556" s="440"/>
      <c r="FDN556" s="3"/>
      <c r="FDO556" s="580"/>
      <c r="FDP556" s="3"/>
      <c r="FDQ556" s="440"/>
      <c r="FDR556" s="3"/>
      <c r="FDS556" s="580"/>
      <c r="FDT556" s="3"/>
      <c r="FDU556" s="440"/>
      <c r="FDV556" s="3"/>
      <c r="FDW556" s="580"/>
      <c r="FDX556" s="3"/>
      <c r="FDY556" s="440"/>
      <c r="FDZ556" s="3"/>
      <c r="FEA556" s="580"/>
      <c r="FEB556" s="3"/>
      <c r="FEC556" s="440"/>
      <c r="FED556" s="3"/>
      <c r="FEE556" s="580"/>
      <c r="FEF556" s="3"/>
      <c r="FEG556" s="440"/>
      <c r="FEH556" s="3"/>
      <c r="FEI556" s="580"/>
      <c r="FEJ556" s="3"/>
      <c r="FEK556" s="440"/>
      <c r="FEL556" s="3"/>
      <c r="FEM556" s="580"/>
      <c r="FEN556" s="3"/>
      <c r="FEO556" s="440"/>
      <c r="FEP556" s="3"/>
      <c r="FEQ556" s="580"/>
      <c r="FER556" s="3"/>
      <c r="FES556" s="440"/>
      <c r="FET556" s="3"/>
      <c r="FEU556" s="580"/>
      <c r="FEV556" s="3"/>
      <c r="FEW556" s="440"/>
      <c r="FEX556" s="3"/>
      <c r="FEY556" s="580"/>
      <c r="FEZ556" s="3"/>
      <c r="FFA556" s="440"/>
      <c r="FFB556" s="3"/>
      <c r="FFC556" s="580"/>
      <c r="FFD556" s="3"/>
      <c r="FFE556" s="440"/>
      <c r="FFF556" s="3"/>
      <c r="FFG556" s="580"/>
      <c r="FFH556" s="3"/>
      <c r="FFI556" s="440"/>
      <c r="FFJ556" s="3"/>
      <c r="FFK556" s="580"/>
      <c r="FFL556" s="3"/>
      <c r="FFM556" s="440"/>
      <c r="FFN556" s="3"/>
      <c r="FFO556" s="580"/>
      <c r="FFP556" s="3"/>
      <c r="FFQ556" s="440"/>
      <c r="FFR556" s="3"/>
      <c r="FFS556" s="580"/>
      <c r="FFT556" s="3"/>
      <c r="FFU556" s="440"/>
      <c r="FFV556" s="3"/>
      <c r="FFW556" s="580"/>
      <c r="FFX556" s="3"/>
      <c r="FFY556" s="440"/>
      <c r="FFZ556" s="3"/>
      <c r="FGA556" s="580"/>
      <c r="FGB556" s="3"/>
      <c r="FGC556" s="440"/>
      <c r="FGD556" s="3"/>
      <c r="FGE556" s="580"/>
      <c r="FGF556" s="3"/>
      <c r="FGG556" s="440"/>
      <c r="FGH556" s="3"/>
      <c r="FGI556" s="580"/>
      <c r="FGJ556" s="3"/>
      <c r="FGK556" s="440"/>
      <c r="FGL556" s="3"/>
      <c r="FGM556" s="580"/>
      <c r="FGN556" s="3"/>
      <c r="FGO556" s="440"/>
      <c r="FGP556" s="3"/>
      <c r="FGQ556" s="580"/>
      <c r="FGR556" s="3"/>
      <c r="FGS556" s="440"/>
      <c r="FGT556" s="3"/>
      <c r="FGU556" s="580"/>
      <c r="FGV556" s="3"/>
      <c r="FGW556" s="440"/>
      <c r="FGX556" s="3"/>
      <c r="FGY556" s="580"/>
      <c r="FGZ556" s="3"/>
      <c r="FHA556" s="440"/>
      <c r="FHB556" s="3"/>
      <c r="FHC556" s="580"/>
      <c r="FHD556" s="3"/>
      <c r="FHE556" s="440"/>
      <c r="FHF556" s="3"/>
      <c r="FHG556" s="580"/>
      <c r="FHH556" s="3"/>
      <c r="FHI556" s="440"/>
      <c r="FHJ556" s="3"/>
      <c r="FHK556" s="580"/>
      <c r="FHL556" s="3"/>
      <c r="FHM556" s="440"/>
      <c r="FHN556" s="3"/>
      <c r="FHO556" s="580"/>
      <c r="FHP556" s="3"/>
      <c r="FHQ556" s="440"/>
      <c r="FHR556" s="3"/>
      <c r="FHS556" s="580"/>
      <c r="FHT556" s="3"/>
      <c r="FHU556" s="440"/>
      <c r="FHV556" s="3"/>
      <c r="FHW556" s="580"/>
      <c r="FHX556" s="3"/>
      <c r="FHY556" s="440"/>
      <c r="FHZ556" s="3"/>
      <c r="FIA556" s="580"/>
      <c r="FIB556" s="3"/>
      <c r="FIC556" s="440"/>
      <c r="FID556" s="3"/>
      <c r="FIE556" s="580"/>
      <c r="FIF556" s="3"/>
      <c r="FIG556" s="440"/>
      <c r="FIH556" s="3"/>
      <c r="FII556" s="580"/>
      <c r="FIJ556" s="3"/>
      <c r="FIK556" s="440"/>
      <c r="FIL556" s="3"/>
      <c r="FIM556" s="580"/>
      <c r="FIN556" s="3"/>
      <c r="FIO556" s="440"/>
      <c r="FIP556" s="3"/>
      <c r="FIQ556" s="580"/>
      <c r="FIR556" s="3"/>
      <c r="FIS556" s="440"/>
      <c r="FIT556" s="3"/>
      <c r="FIU556" s="580"/>
      <c r="FIV556" s="3"/>
      <c r="FIW556" s="440"/>
      <c r="FIX556" s="3"/>
      <c r="FIY556" s="580"/>
      <c r="FIZ556" s="3"/>
      <c r="FJA556" s="440"/>
      <c r="FJB556" s="3"/>
      <c r="FJC556" s="580"/>
      <c r="FJD556" s="3"/>
      <c r="FJE556" s="440"/>
      <c r="FJF556" s="3"/>
      <c r="FJG556" s="580"/>
      <c r="FJH556" s="3"/>
      <c r="FJI556" s="440"/>
      <c r="FJJ556" s="3"/>
      <c r="FJK556" s="580"/>
      <c r="FJL556" s="3"/>
      <c r="FJM556" s="440"/>
      <c r="FJN556" s="3"/>
      <c r="FJO556" s="580"/>
      <c r="FJP556" s="3"/>
      <c r="FJQ556" s="440"/>
      <c r="FJR556" s="3"/>
      <c r="FJS556" s="580"/>
      <c r="FJT556" s="3"/>
      <c r="FJU556" s="440"/>
      <c r="FJV556" s="3"/>
      <c r="FJW556" s="580"/>
      <c r="FJX556" s="3"/>
      <c r="FJY556" s="440"/>
      <c r="FJZ556" s="3"/>
      <c r="FKA556" s="580"/>
      <c r="FKB556" s="3"/>
      <c r="FKC556" s="440"/>
      <c r="FKD556" s="3"/>
      <c r="FKE556" s="580"/>
      <c r="FKF556" s="3"/>
      <c r="FKG556" s="440"/>
      <c r="FKH556" s="3"/>
      <c r="FKI556" s="580"/>
      <c r="FKJ556" s="3"/>
      <c r="FKK556" s="440"/>
      <c r="FKL556" s="3"/>
      <c r="FKM556" s="580"/>
      <c r="FKN556" s="3"/>
      <c r="FKO556" s="440"/>
      <c r="FKP556" s="3"/>
      <c r="FKQ556" s="580"/>
      <c r="FKR556" s="3"/>
      <c r="FKS556" s="440"/>
      <c r="FKT556" s="3"/>
      <c r="FKU556" s="580"/>
      <c r="FKV556" s="3"/>
      <c r="FKW556" s="440"/>
      <c r="FKX556" s="3"/>
      <c r="FKY556" s="580"/>
      <c r="FKZ556" s="3"/>
      <c r="FLA556" s="440"/>
      <c r="FLB556" s="3"/>
      <c r="FLC556" s="580"/>
      <c r="FLD556" s="3"/>
      <c r="FLE556" s="440"/>
      <c r="FLF556" s="3"/>
      <c r="FLG556" s="580"/>
      <c r="FLH556" s="3"/>
      <c r="FLI556" s="440"/>
      <c r="FLJ556" s="3"/>
      <c r="FLK556" s="580"/>
      <c r="FLL556" s="3"/>
      <c r="FLM556" s="440"/>
      <c r="FLN556" s="3"/>
      <c r="FLO556" s="580"/>
      <c r="FLP556" s="3"/>
      <c r="FLQ556" s="440"/>
      <c r="FLR556" s="3"/>
      <c r="FLS556" s="580"/>
      <c r="FLT556" s="3"/>
      <c r="FLU556" s="440"/>
      <c r="FLV556" s="3"/>
      <c r="FLW556" s="580"/>
      <c r="FLX556" s="3"/>
      <c r="FLY556" s="440"/>
      <c r="FLZ556" s="3"/>
      <c r="FMA556" s="580"/>
      <c r="FMB556" s="3"/>
      <c r="FMC556" s="440"/>
      <c r="FMD556" s="3"/>
      <c r="FME556" s="580"/>
      <c r="FMF556" s="3"/>
      <c r="FMG556" s="440"/>
      <c r="FMH556" s="3"/>
      <c r="FMI556" s="580"/>
      <c r="FMJ556" s="3"/>
      <c r="FMK556" s="440"/>
      <c r="FML556" s="3"/>
      <c r="FMM556" s="580"/>
      <c r="FMN556" s="3"/>
      <c r="FMO556" s="440"/>
      <c r="FMP556" s="3"/>
      <c r="FMQ556" s="580"/>
      <c r="FMR556" s="3"/>
      <c r="FMS556" s="440"/>
      <c r="FMT556" s="3"/>
      <c r="FMU556" s="580"/>
      <c r="FMV556" s="3"/>
      <c r="FMW556" s="440"/>
      <c r="FMX556" s="3"/>
      <c r="FMY556" s="580"/>
      <c r="FMZ556" s="3"/>
      <c r="FNA556" s="440"/>
      <c r="FNB556" s="3"/>
      <c r="FNC556" s="580"/>
      <c r="FND556" s="3"/>
      <c r="FNE556" s="440"/>
      <c r="FNF556" s="3"/>
      <c r="FNG556" s="580"/>
      <c r="FNH556" s="3"/>
      <c r="FNI556" s="440"/>
      <c r="FNJ556" s="3"/>
      <c r="FNK556" s="580"/>
      <c r="FNL556" s="3"/>
      <c r="FNM556" s="440"/>
      <c r="FNN556" s="3"/>
      <c r="FNO556" s="580"/>
      <c r="FNP556" s="3"/>
      <c r="FNQ556" s="440"/>
      <c r="FNR556" s="3"/>
      <c r="FNS556" s="580"/>
      <c r="FNT556" s="3"/>
      <c r="FNU556" s="440"/>
      <c r="FNV556" s="3"/>
      <c r="FNW556" s="580"/>
      <c r="FNX556" s="3"/>
      <c r="FNY556" s="440"/>
      <c r="FNZ556" s="3"/>
      <c r="FOA556" s="580"/>
      <c r="FOB556" s="3"/>
      <c r="FOC556" s="440"/>
      <c r="FOD556" s="3"/>
      <c r="FOE556" s="580"/>
      <c r="FOF556" s="3"/>
      <c r="FOG556" s="440"/>
      <c r="FOH556" s="3"/>
      <c r="FOI556" s="580"/>
      <c r="FOJ556" s="3"/>
      <c r="FOK556" s="440"/>
      <c r="FOL556" s="3"/>
      <c r="FOM556" s="580"/>
      <c r="FON556" s="3"/>
      <c r="FOO556" s="440"/>
      <c r="FOP556" s="3"/>
      <c r="FOQ556" s="580"/>
      <c r="FOR556" s="3"/>
      <c r="FOS556" s="440"/>
      <c r="FOT556" s="3"/>
      <c r="FOU556" s="580"/>
      <c r="FOV556" s="3"/>
      <c r="FOW556" s="440"/>
      <c r="FOX556" s="3"/>
      <c r="FOY556" s="580"/>
      <c r="FOZ556" s="3"/>
      <c r="FPA556" s="440"/>
      <c r="FPB556" s="3"/>
      <c r="FPC556" s="580"/>
      <c r="FPD556" s="3"/>
      <c r="FPE556" s="440"/>
      <c r="FPF556" s="3"/>
      <c r="FPG556" s="580"/>
      <c r="FPH556" s="3"/>
      <c r="FPI556" s="440"/>
      <c r="FPJ556" s="3"/>
      <c r="FPK556" s="580"/>
      <c r="FPL556" s="3"/>
      <c r="FPM556" s="440"/>
      <c r="FPN556" s="3"/>
      <c r="FPO556" s="580"/>
      <c r="FPP556" s="3"/>
      <c r="FPQ556" s="440"/>
      <c r="FPR556" s="3"/>
      <c r="FPS556" s="580"/>
      <c r="FPT556" s="3"/>
      <c r="FPU556" s="440"/>
      <c r="FPV556" s="3"/>
      <c r="FPW556" s="580"/>
      <c r="FPX556" s="3"/>
      <c r="FPY556" s="440"/>
      <c r="FPZ556" s="3"/>
      <c r="FQA556" s="580"/>
      <c r="FQB556" s="3"/>
      <c r="FQC556" s="440"/>
      <c r="FQD556" s="3"/>
      <c r="FQE556" s="580"/>
      <c r="FQF556" s="3"/>
      <c r="FQG556" s="440"/>
      <c r="FQH556" s="3"/>
      <c r="FQI556" s="580"/>
      <c r="FQJ556" s="3"/>
      <c r="FQK556" s="440"/>
      <c r="FQL556" s="3"/>
      <c r="FQM556" s="580"/>
      <c r="FQN556" s="3"/>
      <c r="FQO556" s="440"/>
      <c r="FQP556" s="3"/>
      <c r="FQQ556" s="580"/>
      <c r="FQR556" s="3"/>
      <c r="FQS556" s="440"/>
      <c r="FQT556" s="3"/>
      <c r="FQU556" s="580"/>
      <c r="FQV556" s="3"/>
      <c r="FQW556" s="440"/>
      <c r="FQX556" s="3"/>
      <c r="FQY556" s="580"/>
      <c r="FQZ556" s="3"/>
      <c r="FRA556" s="440"/>
      <c r="FRB556" s="3"/>
      <c r="FRC556" s="580"/>
      <c r="FRD556" s="3"/>
      <c r="FRE556" s="440"/>
      <c r="FRF556" s="3"/>
      <c r="FRG556" s="580"/>
      <c r="FRH556" s="3"/>
      <c r="FRI556" s="440"/>
      <c r="FRJ556" s="3"/>
      <c r="FRK556" s="580"/>
      <c r="FRL556" s="3"/>
      <c r="FRM556" s="440"/>
      <c r="FRN556" s="3"/>
      <c r="FRO556" s="580"/>
      <c r="FRP556" s="3"/>
      <c r="FRQ556" s="440"/>
      <c r="FRR556" s="3"/>
      <c r="FRS556" s="580"/>
      <c r="FRT556" s="3"/>
      <c r="FRU556" s="440"/>
      <c r="FRV556" s="3"/>
      <c r="FRW556" s="580"/>
      <c r="FRX556" s="3"/>
      <c r="FRY556" s="440"/>
      <c r="FRZ556" s="3"/>
      <c r="FSA556" s="580"/>
      <c r="FSB556" s="3"/>
      <c r="FSC556" s="440"/>
      <c r="FSD556" s="3"/>
      <c r="FSE556" s="580"/>
      <c r="FSF556" s="3"/>
      <c r="FSG556" s="440"/>
      <c r="FSH556" s="3"/>
      <c r="FSI556" s="580"/>
      <c r="FSJ556" s="3"/>
      <c r="FSK556" s="440"/>
      <c r="FSL556" s="3"/>
      <c r="FSM556" s="580"/>
      <c r="FSN556" s="3"/>
      <c r="FSO556" s="440"/>
      <c r="FSP556" s="3"/>
      <c r="FSQ556" s="580"/>
      <c r="FSR556" s="3"/>
      <c r="FSS556" s="440"/>
      <c r="FST556" s="3"/>
      <c r="FSU556" s="580"/>
      <c r="FSV556" s="3"/>
      <c r="FSW556" s="440"/>
      <c r="FSX556" s="3"/>
      <c r="FSY556" s="580"/>
      <c r="FSZ556" s="3"/>
      <c r="FTA556" s="440"/>
      <c r="FTB556" s="3"/>
      <c r="FTC556" s="580"/>
      <c r="FTD556" s="3"/>
      <c r="FTE556" s="440"/>
      <c r="FTF556" s="3"/>
      <c r="FTG556" s="580"/>
      <c r="FTH556" s="3"/>
      <c r="FTI556" s="440"/>
      <c r="FTJ556" s="3"/>
      <c r="FTK556" s="580"/>
      <c r="FTL556" s="3"/>
      <c r="FTM556" s="440"/>
      <c r="FTN556" s="3"/>
      <c r="FTO556" s="580"/>
      <c r="FTP556" s="3"/>
      <c r="FTQ556" s="440"/>
      <c r="FTR556" s="3"/>
      <c r="FTS556" s="580"/>
      <c r="FTT556" s="3"/>
      <c r="FTU556" s="440"/>
      <c r="FTV556" s="3"/>
      <c r="FTW556" s="580"/>
      <c r="FTX556" s="3"/>
      <c r="FTY556" s="440"/>
      <c r="FTZ556" s="3"/>
      <c r="FUA556" s="580"/>
      <c r="FUB556" s="3"/>
      <c r="FUC556" s="440"/>
      <c r="FUD556" s="3"/>
      <c r="FUE556" s="580"/>
      <c r="FUF556" s="3"/>
      <c r="FUG556" s="440"/>
      <c r="FUH556" s="3"/>
      <c r="FUI556" s="580"/>
      <c r="FUJ556" s="3"/>
      <c r="FUK556" s="440"/>
      <c r="FUL556" s="3"/>
      <c r="FUM556" s="580"/>
      <c r="FUN556" s="3"/>
      <c r="FUO556" s="440"/>
      <c r="FUP556" s="3"/>
      <c r="FUQ556" s="580"/>
      <c r="FUR556" s="3"/>
      <c r="FUS556" s="440"/>
      <c r="FUT556" s="3"/>
      <c r="FUU556" s="580"/>
      <c r="FUV556" s="3"/>
      <c r="FUW556" s="440"/>
      <c r="FUX556" s="3"/>
      <c r="FUY556" s="580"/>
      <c r="FUZ556" s="3"/>
      <c r="FVA556" s="440"/>
      <c r="FVB556" s="3"/>
      <c r="FVC556" s="580"/>
      <c r="FVD556" s="3"/>
      <c r="FVE556" s="440"/>
      <c r="FVF556" s="3"/>
      <c r="FVG556" s="580"/>
      <c r="FVH556" s="3"/>
      <c r="FVI556" s="440"/>
      <c r="FVJ556" s="3"/>
      <c r="FVK556" s="580"/>
      <c r="FVL556" s="3"/>
      <c r="FVM556" s="440"/>
      <c r="FVN556" s="3"/>
      <c r="FVO556" s="580"/>
      <c r="FVP556" s="3"/>
      <c r="FVQ556" s="440"/>
      <c r="FVR556" s="3"/>
      <c r="FVS556" s="580"/>
      <c r="FVT556" s="3"/>
      <c r="FVU556" s="440"/>
      <c r="FVV556" s="3"/>
      <c r="FVW556" s="580"/>
      <c r="FVX556" s="3"/>
      <c r="FVY556" s="440"/>
      <c r="FVZ556" s="3"/>
      <c r="FWA556" s="580"/>
      <c r="FWB556" s="3"/>
      <c r="FWC556" s="440"/>
      <c r="FWD556" s="3"/>
      <c r="FWE556" s="580"/>
      <c r="FWF556" s="3"/>
      <c r="FWG556" s="440"/>
      <c r="FWH556" s="3"/>
      <c r="FWI556" s="580"/>
      <c r="FWJ556" s="3"/>
      <c r="FWK556" s="440"/>
      <c r="FWL556" s="3"/>
      <c r="FWM556" s="580"/>
      <c r="FWN556" s="3"/>
      <c r="FWO556" s="440"/>
      <c r="FWP556" s="3"/>
      <c r="FWQ556" s="580"/>
      <c r="FWR556" s="3"/>
      <c r="FWS556" s="440"/>
      <c r="FWT556" s="3"/>
      <c r="FWU556" s="580"/>
      <c r="FWV556" s="3"/>
      <c r="FWW556" s="440"/>
      <c r="FWX556" s="3"/>
      <c r="FWY556" s="580"/>
      <c r="FWZ556" s="3"/>
      <c r="FXA556" s="440"/>
      <c r="FXB556" s="3"/>
      <c r="FXC556" s="580"/>
      <c r="FXD556" s="3"/>
      <c r="FXE556" s="440"/>
      <c r="FXF556" s="3"/>
      <c r="FXG556" s="580"/>
      <c r="FXH556" s="3"/>
      <c r="FXI556" s="440"/>
      <c r="FXJ556" s="3"/>
      <c r="FXK556" s="580"/>
      <c r="FXL556" s="3"/>
      <c r="FXM556" s="440"/>
      <c r="FXN556" s="3"/>
      <c r="FXO556" s="580"/>
      <c r="FXP556" s="3"/>
      <c r="FXQ556" s="440"/>
      <c r="FXR556" s="3"/>
      <c r="FXS556" s="580"/>
      <c r="FXT556" s="3"/>
      <c r="FXU556" s="440"/>
      <c r="FXV556" s="3"/>
      <c r="FXW556" s="580"/>
      <c r="FXX556" s="3"/>
      <c r="FXY556" s="440"/>
      <c r="FXZ556" s="3"/>
      <c r="FYA556" s="580"/>
      <c r="FYB556" s="3"/>
      <c r="FYC556" s="440"/>
      <c r="FYD556" s="3"/>
      <c r="FYE556" s="580"/>
      <c r="FYF556" s="3"/>
      <c r="FYG556" s="440"/>
      <c r="FYH556" s="3"/>
      <c r="FYI556" s="580"/>
      <c r="FYJ556" s="3"/>
      <c r="FYK556" s="440"/>
      <c r="FYL556" s="3"/>
      <c r="FYM556" s="580"/>
      <c r="FYN556" s="3"/>
      <c r="FYO556" s="440"/>
      <c r="FYP556" s="3"/>
      <c r="FYQ556" s="580"/>
      <c r="FYR556" s="3"/>
      <c r="FYS556" s="440"/>
      <c r="FYT556" s="3"/>
      <c r="FYU556" s="580"/>
      <c r="FYV556" s="3"/>
      <c r="FYW556" s="440"/>
      <c r="FYX556" s="3"/>
      <c r="FYY556" s="580"/>
      <c r="FYZ556" s="3"/>
      <c r="FZA556" s="440"/>
      <c r="FZB556" s="3"/>
      <c r="FZC556" s="580"/>
      <c r="FZD556" s="3"/>
      <c r="FZE556" s="440"/>
      <c r="FZF556" s="3"/>
      <c r="FZG556" s="580"/>
      <c r="FZH556" s="3"/>
      <c r="FZI556" s="440"/>
      <c r="FZJ556" s="3"/>
      <c r="FZK556" s="580"/>
      <c r="FZL556" s="3"/>
      <c r="FZM556" s="440"/>
      <c r="FZN556" s="3"/>
      <c r="FZO556" s="580"/>
      <c r="FZP556" s="3"/>
      <c r="FZQ556" s="440"/>
      <c r="FZR556" s="3"/>
      <c r="FZS556" s="580"/>
      <c r="FZT556" s="3"/>
      <c r="FZU556" s="440"/>
      <c r="FZV556" s="3"/>
      <c r="FZW556" s="580"/>
      <c r="FZX556" s="3"/>
      <c r="FZY556" s="440"/>
      <c r="FZZ556" s="3"/>
      <c r="GAA556" s="580"/>
      <c r="GAB556" s="3"/>
      <c r="GAC556" s="440"/>
      <c r="GAD556" s="3"/>
      <c r="GAE556" s="580"/>
      <c r="GAF556" s="3"/>
      <c r="GAG556" s="440"/>
      <c r="GAH556" s="3"/>
      <c r="GAI556" s="580"/>
      <c r="GAJ556" s="3"/>
      <c r="GAK556" s="440"/>
      <c r="GAL556" s="3"/>
      <c r="GAM556" s="580"/>
      <c r="GAN556" s="3"/>
      <c r="GAO556" s="440"/>
      <c r="GAP556" s="3"/>
      <c r="GAQ556" s="580"/>
      <c r="GAR556" s="3"/>
      <c r="GAS556" s="440"/>
      <c r="GAT556" s="3"/>
      <c r="GAU556" s="580"/>
      <c r="GAV556" s="3"/>
      <c r="GAW556" s="440"/>
      <c r="GAX556" s="3"/>
      <c r="GAY556" s="580"/>
      <c r="GAZ556" s="3"/>
      <c r="GBA556" s="440"/>
      <c r="GBB556" s="3"/>
      <c r="GBC556" s="580"/>
      <c r="GBD556" s="3"/>
      <c r="GBE556" s="440"/>
      <c r="GBF556" s="3"/>
      <c r="GBG556" s="580"/>
      <c r="GBH556" s="3"/>
      <c r="GBI556" s="440"/>
      <c r="GBJ556" s="3"/>
      <c r="GBK556" s="580"/>
      <c r="GBL556" s="3"/>
      <c r="GBM556" s="440"/>
      <c r="GBN556" s="3"/>
      <c r="GBO556" s="580"/>
      <c r="GBP556" s="3"/>
      <c r="GBQ556" s="440"/>
      <c r="GBR556" s="3"/>
      <c r="GBS556" s="580"/>
      <c r="GBT556" s="3"/>
      <c r="GBU556" s="440"/>
      <c r="GBV556" s="3"/>
      <c r="GBW556" s="580"/>
      <c r="GBX556" s="3"/>
      <c r="GBY556" s="440"/>
      <c r="GBZ556" s="3"/>
      <c r="GCA556" s="580"/>
      <c r="GCB556" s="3"/>
      <c r="GCC556" s="440"/>
      <c r="GCD556" s="3"/>
      <c r="GCE556" s="580"/>
      <c r="GCF556" s="3"/>
      <c r="GCG556" s="440"/>
      <c r="GCH556" s="3"/>
      <c r="GCI556" s="580"/>
      <c r="GCJ556" s="3"/>
      <c r="GCK556" s="440"/>
      <c r="GCL556" s="3"/>
      <c r="GCM556" s="580"/>
      <c r="GCN556" s="3"/>
      <c r="GCO556" s="440"/>
      <c r="GCP556" s="3"/>
      <c r="GCQ556" s="580"/>
      <c r="GCR556" s="3"/>
      <c r="GCS556" s="440"/>
      <c r="GCT556" s="3"/>
      <c r="GCU556" s="580"/>
      <c r="GCV556" s="3"/>
      <c r="GCW556" s="440"/>
      <c r="GCX556" s="3"/>
      <c r="GCY556" s="580"/>
      <c r="GCZ556" s="3"/>
      <c r="GDA556" s="440"/>
      <c r="GDB556" s="3"/>
      <c r="GDC556" s="580"/>
      <c r="GDD556" s="3"/>
      <c r="GDE556" s="440"/>
      <c r="GDF556" s="3"/>
      <c r="GDG556" s="580"/>
      <c r="GDH556" s="3"/>
      <c r="GDI556" s="440"/>
      <c r="GDJ556" s="3"/>
      <c r="GDK556" s="580"/>
      <c r="GDL556" s="3"/>
      <c r="GDM556" s="440"/>
      <c r="GDN556" s="3"/>
      <c r="GDO556" s="580"/>
      <c r="GDP556" s="3"/>
      <c r="GDQ556" s="440"/>
      <c r="GDR556" s="3"/>
      <c r="GDS556" s="580"/>
      <c r="GDT556" s="3"/>
      <c r="GDU556" s="440"/>
      <c r="GDV556" s="3"/>
      <c r="GDW556" s="580"/>
      <c r="GDX556" s="3"/>
      <c r="GDY556" s="440"/>
      <c r="GDZ556" s="3"/>
      <c r="GEA556" s="580"/>
      <c r="GEB556" s="3"/>
      <c r="GEC556" s="440"/>
      <c r="GED556" s="3"/>
      <c r="GEE556" s="580"/>
      <c r="GEF556" s="3"/>
      <c r="GEG556" s="440"/>
      <c r="GEH556" s="3"/>
      <c r="GEI556" s="580"/>
      <c r="GEJ556" s="3"/>
      <c r="GEK556" s="440"/>
      <c r="GEL556" s="3"/>
      <c r="GEM556" s="580"/>
      <c r="GEN556" s="3"/>
      <c r="GEO556" s="440"/>
      <c r="GEP556" s="3"/>
      <c r="GEQ556" s="580"/>
      <c r="GER556" s="3"/>
      <c r="GES556" s="440"/>
      <c r="GET556" s="3"/>
      <c r="GEU556" s="580"/>
      <c r="GEV556" s="3"/>
      <c r="GEW556" s="440"/>
      <c r="GEX556" s="3"/>
      <c r="GEY556" s="580"/>
      <c r="GEZ556" s="3"/>
      <c r="GFA556" s="440"/>
      <c r="GFB556" s="3"/>
      <c r="GFC556" s="580"/>
      <c r="GFD556" s="3"/>
      <c r="GFE556" s="440"/>
      <c r="GFF556" s="3"/>
      <c r="GFG556" s="580"/>
      <c r="GFH556" s="3"/>
      <c r="GFI556" s="440"/>
      <c r="GFJ556" s="3"/>
      <c r="GFK556" s="580"/>
      <c r="GFL556" s="3"/>
      <c r="GFM556" s="440"/>
      <c r="GFN556" s="3"/>
      <c r="GFO556" s="580"/>
      <c r="GFP556" s="3"/>
      <c r="GFQ556" s="440"/>
      <c r="GFR556" s="3"/>
      <c r="GFS556" s="580"/>
      <c r="GFT556" s="3"/>
      <c r="GFU556" s="440"/>
      <c r="GFV556" s="3"/>
      <c r="GFW556" s="580"/>
      <c r="GFX556" s="3"/>
      <c r="GFY556" s="440"/>
      <c r="GFZ556" s="3"/>
      <c r="GGA556" s="580"/>
      <c r="GGB556" s="3"/>
      <c r="GGC556" s="440"/>
      <c r="GGD556" s="3"/>
      <c r="GGE556" s="580"/>
      <c r="GGF556" s="3"/>
      <c r="GGG556" s="440"/>
      <c r="GGH556" s="3"/>
      <c r="GGI556" s="580"/>
      <c r="GGJ556" s="3"/>
      <c r="GGK556" s="440"/>
      <c r="GGL556" s="3"/>
      <c r="GGM556" s="580"/>
      <c r="GGN556" s="3"/>
      <c r="GGO556" s="440"/>
      <c r="GGP556" s="3"/>
      <c r="GGQ556" s="580"/>
      <c r="GGR556" s="3"/>
      <c r="GGS556" s="440"/>
      <c r="GGT556" s="3"/>
      <c r="GGU556" s="580"/>
      <c r="GGV556" s="3"/>
      <c r="GGW556" s="440"/>
      <c r="GGX556" s="3"/>
      <c r="GGY556" s="580"/>
      <c r="GGZ556" s="3"/>
      <c r="GHA556" s="440"/>
      <c r="GHB556" s="3"/>
      <c r="GHC556" s="580"/>
      <c r="GHD556" s="3"/>
      <c r="GHE556" s="440"/>
      <c r="GHF556" s="3"/>
      <c r="GHG556" s="580"/>
      <c r="GHH556" s="3"/>
      <c r="GHI556" s="440"/>
      <c r="GHJ556" s="3"/>
      <c r="GHK556" s="580"/>
      <c r="GHL556" s="3"/>
      <c r="GHM556" s="440"/>
      <c r="GHN556" s="3"/>
      <c r="GHO556" s="580"/>
      <c r="GHP556" s="3"/>
      <c r="GHQ556" s="440"/>
      <c r="GHR556" s="3"/>
      <c r="GHS556" s="580"/>
      <c r="GHT556" s="3"/>
      <c r="GHU556" s="440"/>
      <c r="GHV556" s="3"/>
      <c r="GHW556" s="580"/>
      <c r="GHX556" s="3"/>
      <c r="GHY556" s="440"/>
      <c r="GHZ556" s="3"/>
      <c r="GIA556" s="580"/>
      <c r="GIB556" s="3"/>
      <c r="GIC556" s="440"/>
      <c r="GID556" s="3"/>
      <c r="GIE556" s="580"/>
      <c r="GIF556" s="3"/>
      <c r="GIG556" s="440"/>
      <c r="GIH556" s="3"/>
      <c r="GII556" s="580"/>
      <c r="GIJ556" s="3"/>
      <c r="GIK556" s="440"/>
      <c r="GIL556" s="3"/>
      <c r="GIM556" s="580"/>
      <c r="GIN556" s="3"/>
      <c r="GIO556" s="440"/>
      <c r="GIP556" s="3"/>
      <c r="GIQ556" s="580"/>
      <c r="GIR556" s="3"/>
      <c r="GIS556" s="440"/>
      <c r="GIT556" s="3"/>
      <c r="GIU556" s="580"/>
      <c r="GIV556" s="3"/>
      <c r="GIW556" s="440"/>
      <c r="GIX556" s="3"/>
      <c r="GIY556" s="580"/>
      <c r="GIZ556" s="3"/>
      <c r="GJA556" s="440"/>
      <c r="GJB556" s="3"/>
      <c r="GJC556" s="580"/>
      <c r="GJD556" s="3"/>
      <c r="GJE556" s="440"/>
      <c r="GJF556" s="3"/>
      <c r="GJG556" s="580"/>
      <c r="GJH556" s="3"/>
      <c r="GJI556" s="440"/>
      <c r="GJJ556" s="3"/>
      <c r="GJK556" s="580"/>
      <c r="GJL556" s="3"/>
      <c r="GJM556" s="440"/>
      <c r="GJN556" s="3"/>
      <c r="GJO556" s="580"/>
      <c r="GJP556" s="3"/>
      <c r="GJQ556" s="440"/>
      <c r="GJR556" s="3"/>
      <c r="GJS556" s="580"/>
      <c r="GJT556" s="3"/>
      <c r="GJU556" s="440"/>
      <c r="GJV556" s="3"/>
      <c r="GJW556" s="580"/>
      <c r="GJX556" s="3"/>
      <c r="GJY556" s="440"/>
      <c r="GJZ556" s="3"/>
      <c r="GKA556" s="580"/>
      <c r="GKB556" s="3"/>
      <c r="GKC556" s="440"/>
      <c r="GKD556" s="3"/>
      <c r="GKE556" s="580"/>
      <c r="GKF556" s="3"/>
      <c r="GKG556" s="440"/>
      <c r="GKH556" s="3"/>
      <c r="GKI556" s="580"/>
      <c r="GKJ556" s="3"/>
      <c r="GKK556" s="440"/>
      <c r="GKL556" s="3"/>
      <c r="GKM556" s="580"/>
      <c r="GKN556" s="3"/>
      <c r="GKO556" s="440"/>
      <c r="GKP556" s="3"/>
      <c r="GKQ556" s="580"/>
      <c r="GKR556" s="3"/>
      <c r="GKS556" s="440"/>
      <c r="GKT556" s="3"/>
      <c r="GKU556" s="580"/>
      <c r="GKV556" s="3"/>
      <c r="GKW556" s="440"/>
      <c r="GKX556" s="3"/>
      <c r="GKY556" s="580"/>
      <c r="GKZ556" s="3"/>
      <c r="GLA556" s="440"/>
      <c r="GLB556" s="3"/>
      <c r="GLC556" s="580"/>
      <c r="GLD556" s="3"/>
      <c r="GLE556" s="440"/>
      <c r="GLF556" s="3"/>
      <c r="GLG556" s="580"/>
      <c r="GLH556" s="3"/>
      <c r="GLI556" s="440"/>
      <c r="GLJ556" s="3"/>
      <c r="GLK556" s="580"/>
      <c r="GLL556" s="3"/>
      <c r="GLM556" s="440"/>
      <c r="GLN556" s="3"/>
      <c r="GLO556" s="580"/>
      <c r="GLP556" s="3"/>
      <c r="GLQ556" s="440"/>
      <c r="GLR556" s="3"/>
      <c r="GLS556" s="580"/>
      <c r="GLT556" s="3"/>
      <c r="GLU556" s="440"/>
      <c r="GLV556" s="3"/>
      <c r="GLW556" s="580"/>
      <c r="GLX556" s="3"/>
      <c r="GLY556" s="440"/>
      <c r="GLZ556" s="3"/>
      <c r="GMA556" s="580"/>
      <c r="GMB556" s="3"/>
      <c r="GMC556" s="440"/>
      <c r="GMD556" s="3"/>
      <c r="GME556" s="580"/>
      <c r="GMF556" s="3"/>
      <c r="GMG556" s="440"/>
      <c r="GMH556" s="3"/>
      <c r="GMI556" s="580"/>
      <c r="GMJ556" s="3"/>
      <c r="GMK556" s="440"/>
      <c r="GML556" s="3"/>
      <c r="GMM556" s="580"/>
      <c r="GMN556" s="3"/>
      <c r="GMO556" s="440"/>
      <c r="GMP556" s="3"/>
      <c r="GMQ556" s="580"/>
      <c r="GMR556" s="3"/>
      <c r="GMS556" s="440"/>
      <c r="GMT556" s="3"/>
      <c r="GMU556" s="580"/>
      <c r="GMV556" s="3"/>
      <c r="GMW556" s="440"/>
      <c r="GMX556" s="3"/>
      <c r="GMY556" s="580"/>
      <c r="GMZ556" s="3"/>
      <c r="GNA556" s="440"/>
      <c r="GNB556" s="3"/>
      <c r="GNC556" s="580"/>
      <c r="GND556" s="3"/>
      <c r="GNE556" s="440"/>
      <c r="GNF556" s="3"/>
      <c r="GNG556" s="580"/>
      <c r="GNH556" s="3"/>
      <c r="GNI556" s="440"/>
      <c r="GNJ556" s="3"/>
      <c r="GNK556" s="580"/>
      <c r="GNL556" s="3"/>
      <c r="GNM556" s="440"/>
      <c r="GNN556" s="3"/>
      <c r="GNO556" s="580"/>
      <c r="GNP556" s="3"/>
      <c r="GNQ556" s="440"/>
      <c r="GNR556" s="3"/>
      <c r="GNS556" s="580"/>
      <c r="GNT556" s="3"/>
      <c r="GNU556" s="440"/>
      <c r="GNV556" s="3"/>
      <c r="GNW556" s="580"/>
      <c r="GNX556" s="3"/>
      <c r="GNY556" s="440"/>
      <c r="GNZ556" s="3"/>
      <c r="GOA556" s="580"/>
      <c r="GOB556" s="3"/>
      <c r="GOC556" s="440"/>
      <c r="GOD556" s="3"/>
      <c r="GOE556" s="580"/>
      <c r="GOF556" s="3"/>
      <c r="GOG556" s="440"/>
      <c r="GOH556" s="3"/>
      <c r="GOI556" s="580"/>
      <c r="GOJ556" s="3"/>
      <c r="GOK556" s="440"/>
      <c r="GOL556" s="3"/>
      <c r="GOM556" s="580"/>
      <c r="GON556" s="3"/>
      <c r="GOO556" s="440"/>
      <c r="GOP556" s="3"/>
      <c r="GOQ556" s="580"/>
      <c r="GOR556" s="3"/>
      <c r="GOS556" s="440"/>
      <c r="GOT556" s="3"/>
      <c r="GOU556" s="580"/>
      <c r="GOV556" s="3"/>
      <c r="GOW556" s="440"/>
      <c r="GOX556" s="3"/>
      <c r="GOY556" s="580"/>
      <c r="GOZ556" s="3"/>
      <c r="GPA556" s="440"/>
      <c r="GPB556" s="3"/>
      <c r="GPC556" s="580"/>
      <c r="GPD556" s="3"/>
      <c r="GPE556" s="440"/>
      <c r="GPF556" s="3"/>
      <c r="GPG556" s="580"/>
      <c r="GPH556" s="3"/>
      <c r="GPI556" s="440"/>
      <c r="GPJ556" s="3"/>
      <c r="GPK556" s="580"/>
      <c r="GPL556" s="3"/>
      <c r="GPM556" s="440"/>
      <c r="GPN556" s="3"/>
      <c r="GPO556" s="580"/>
      <c r="GPP556" s="3"/>
      <c r="GPQ556" s="440"/>
      <c r="GPR556" s="3"/>
      <c r="GPS556" s="580"/>
      <c r="GPT556" s="3"/>
      <c r="GPU556" s="440"/>
      <c r="GPV556" s="3"/>
      <c r="GPW556" s="580"/>
      <c r="GPX556" s="3"/>
      <c r="GPY556" s="440"/>
      <c r="GPZ556" s="3"/>
      <c r="GQA556" s="580"/>
      <c r="GQB556" s="3"/>
      <c r="GQC556" s="440"/>
      <c r="GQD556" s="3"/>
      <c r="GQE556" s="580"/>
      <c r="GQF556" s="3"/>
      <c r="GQG556" s="440"/>
      <c r="GQH556" s="3"/>
      <c r="GQI556" s="580"/>
      <c r="GQJ556" s="3"/>
      <c r="GQK556" s="440"/>
      <c r="GQL556" s="3"/>
      <c r="GQM556" s="580"/>
      <c r="GQN556" s="3"/>
      <c r="GQO556" s="440"/>
      <c r="GQP556" s="3"/>
      <c r="GQQ556" s="580"/>
      <c r="GQR556" s="3"/>
      <c r="GQS556" s="440"/>
      <c r="GQT556" s="3"/>
      <c r="GQU556" s="580"/>
      <c r="GQV556" s="3"/>
      <c r="GQW556" s="440"/>
      <c r="GQX556" s="3"/>
      <c r="GQY556" s="580"/>
      <c r="GQZ556" s="3"/>
      <c r="GRA556" s="440"/>
      <c r="GRB556" s="3"/>
      <c r="GRC556" s="580"/>
      <c r="GRD556" s="3"/>
      <c r="GRE556" s="440"/>
      <c r="GRF556" s="3"/>
      <c r="GRG556" s="580"/>
      <c r="GRH556" s="3"/>
      <c r="GRI556" s="440"/>
      <c r="GRJ556" s="3"/>
      <c r="GRK556" s="580"/>
      <c r="GRL556" s="3"/>
      <c r="GRM556" s="440"/>
      <c r="GRN556" s="3"/>
      <c r="GRO556" s="580"/>
      <c r="GRP556" s="3"/>
      <c r="GRQ556" s="440"/>
      <c r="GRR556" s="3"/>
      <c r="GRS556" s="580"/>
      <c r="GRT556" s="3"/>
      <c r="GRU556" s="440"/>
      <c r="GRV556" s="3"/>
      <c r="GRW556" s="580"/>
      <c r="GRX556" s="3"/>
      <c r="GRY556" s="440"/>
      <c r="GRZ556" s="3"/>
      <c r="GSA556" s="580"/>
      <c r="GSB556" s="3"/>
      <c r="GSC556" s="440"/>
      <c r="GSD556" s="3"/>
      <c r="GSE556" s="580"/>
      <c r="GSF556" s="3"/>
      <c r="GSG556" s="440"/>
      <c r="GSH556" s="3"/>
      <c r="GSI556" s="580"/>
      <c r="GSJ556" s="3"/>
      <c r="GSK556" s="440"/>
      <c r="GSL556" s="3"/>
      <c r="GSM556" s="580"/>
      <c r="GSN556" s="3"/>
      <c r="GSO556" s="440"/>
      <c r="GSP556" s="3"/>
      <c r="GSQ556" s="580"/>
      <c r="GSR556" s="3"/>
      <c r="GSS556" s="440"/>
      <c r="GST556" s="3"/>
      <c r="GSU556" s="580"/>
      <c r="GSV556" s="3"/>
      <c r="GSW556" s="440"/>
      <c r="GSX556" s="3"/>
      <c r="GSY556" s="580"/>
      <c r="GSZ556" s="3"/>
      <c r="GTA556" s="440"/>
      <c r="GTB556" s="3"/>
      <c r="GTC556" s="580"/>
      <c r="GTD556" s="3"/>
      <c r="GTE556" s="440"/>
      <c r="GTF556" s="3"/>
      <c r="GTG556" s="580"/>
      <c r="GTH556" s="3"/>
      <c r="GTI556" s="440"/>
      <c r="GTJ556" s="3"/>
      <c r="GTK556" s="580"/>
      <c r="GTL556" s="3"/>
      <c r="GTM556" s="440"/>
      <c r="GTN556" s="3"/>
      <c r="GTO556" s="580"/>
      <c r="GTP556" s="3"/>
      <c r="GTQ556" s="440"/>
      <c r="GTR556" s="3"/>
      <c r="GTS556" s="580"/>
      <c r="GTT556" s="3"/>
      <c r="GTU556" s="440"/>
      <c r="GTV556" s="3"/>
      <c r="GTW556" s="580"/>
      <c r="GTX556" s="3"/>
      <c r="GTY556" s="440"/>
      <c r="GTZ556" s="3"/>
      <c r="GUA556" s="580"/>
      <c r="GUB556" s="3"/>
      <c r="GUC556" s="440"/>
      <c r="GUD556" s="3"/>
      <c r="GUE556" s="580"/>
      <c r="GUF556" s="3"/>
      <c r="GUG556" s="440"/>
      <c r="GUH556" s="3"/>
      <c r="GUI556" s="580"/>
      <c r="GUJ556" s="3"/>
      <c r="GUK556" s="440"/>
      <c r="GUL556" s="3"/>
      <c r="GUM556" s="580"/>
      <c r="GUN556" s="3"/>
      <c r="GUO556" s="440"/>
      <c r="GUP556" s="3"/>
      <c r="GUQ556" s="580"/>
      <c r="GUR556" s="3"/>
      <c r="GUS556" s="440"/>
      <c r="GUT556" s="3"/>
      <c r="GUU556" s="580"/>
      <c r="GUV556" s="3"/>
      <c r="GUW556" s="440"/>
      <c r="GUX556" s="3"/>
      <c r="GUY556" s="580"/>
      <c r="GUZ556" s="3"/>
      <c r="GVA556" s="440"/>
      <c r="GVB556" s="3"/>
      <c r="GVC556" s="580"/>
      <c r="GVD556" s="3"/>
      <c r="GVE556" s="440"/>
      <c r="GVF556" s="3"/>
      <c r="GVG556" s="580"/>
      <c r="GVH556" s="3"/>
      <c r="GVI556" s="440"/>
      <c r="GVJ556" s="3"/>
      <c r="GVK556" s="580"/>
      <c r="GVL556" s="3"/>
      <c r="GVM556" s="440"/>
      <c r="GVN556" s="3"/>
      <c r="GVO556" s="580"/>
      <c r="GVP556" s="3"/>
      <c r="GVQ556" s="440"/>
      <c r="GVR556" s="3"/>
      <c r="GVS556" s="580"/>
      <c r="GVT556" s="3"/>
      <c r="GVU556" s="440"/>
      <c r="GVV556" s="3"/>
      <c r="GVW556" s="580"/>
      <c r="GVX556" s="3"/>
      <c r="GVY556" s="440"/>
      <c r="GVZ556" s="3"/>
      <c r="GWA556" s="580"/>
      <c r="GWB556" s="3"/>
      <c r="GWC556" s="440"/>
      <c r="GWD556" s="3"/>
      <c r="GWE556" s="580"/>
      <c r="GWF556" s="3"/>
      <c r="GWG556" s="440"/>
      <c r="GWH556" s="3"/>
      <c r="GWI556" s="580"/>
      <c r="GWJ556" s="3"/>
      <c r="GWK556" s="440"/>
      <c r="GWL556" s="3"/>
      <c r="GWM556" s="580"/>
      <c r="GWN556" s="3"/>
      <c r="GWO556" s="440"/>
      <c r="GWP556" s="3"/>
      <c r="GWQ556" s="580"/>
      <c r="GWR556" s="3"/>
      <c r="GWS556" s="440"/>
      <c r="GWT556" s="3"/>
      <c r="GWU556" s="580"/>
      <c r="GWV556" s="3"/>
      <c r="GWW556" s="440"/>
      <c r="GWX556" s="3"/>
      <c r="GWY556" s="580"/>
      <c r="GWZ556" s="3"/>
      <c r="GXA556" s="440"/>
      <c r="GXB556" s="3"/>
      <c r="GXC556" s="580"/>
      <c r="GXD556" s="3"/>
      <c r="GXE556" s="440"/>
      <c r="GXF556" s="3"/>
      <c r="GXG556" s="580"/>
      <c r="GXH556" s="3"/>
      <c r="GXI556" s="440"/>
      <c r="GXJ556" s="3"/>
      <c r="GXK556" s="580"/>
      <c r="GXL556" s="3"/>
      <c r="GXM556" s="440"/>
      <c r="GXN556" s="3"/>
      <c r="GXO556" s="580"/>
      <c r="GXP556" s="3"/>
      <c r="GXQ556" s="440"/>
      <c r="GXR556" s="3"/>
      <c r="GXS556" s="580"/>
      <c r="GXT556" s="3"/>
      <c r="GXU556" s="440"/>
      <c r="GXV556" s="3"/>
      <c r="GXW556" s="580"/>
      <c r="GXX556" s="3"/>
      <c r="GXY556" s="440"/>
      <c r="GXZ556" s="3"/>
      <c r="GYA556" s="580"/>
      <c r="GYB556" s="3"/>
      <c r="GYC556" s="440"/>
      <c r="GYD556" s="3"/>
      <c r="GYE556" s="580"/>
      <c r="GYF556" s="3"/>
      <c r="GYG556" s="440"/>
      <c r="GYH556" s="3"/>
      <c r="GYI556" s="580"/>
      <c r="GYJ556" s="3"/>
      <c r="GYK556" s="440"/>
      <c r="GYL556" s="3"/>
      <c r="GYM556" s="580"/>
      <c r="GYN556" s="3"/>
      <c r="GYO556" s="440"/>
      <c r="GYP556" s="3"/>
      <c r="GYQ556" s="580"/>
      <c r="GYR556" s="3"/>
      <c r="GYS556" s="440"/>
      <c r="GYT556" s="3"/>
      <c r="GYU556" s="580"/>
      <c r="GYV556" s="3"/>
      <c r="GYW556" s="440"/>
      <c r="GYX556" s="3"/>
      <c r="GYY556" s="580"/>
      <c r="GYZ556" s="3"/>
      <c r="GZA556" s="440"/>
      <c r="GZB556" s="3"/>
      <c r="GZC556" s="580"/>
      <c r="GZD556" s="3"/>
      <c r="GZE556" s="440"/>
      <c r="GZF556" s="3"/>
      <c r="GZG556" s="580"/>
      <c r="GZH556" s="3"/>
      <c r="GZI556" s="440"/>
      <c r="GZJ556" s="3"/>
      <c r="GZK556" s="580"/>
      <c r="GZL556" s="3"/>
      <c r="GZM556" s="440"/>
      <c r="GZN556" s="3"/>
      <c r="GZO556" s="580"/>
      <c r="GZP556" s="3"/>
      <c r="GZQ556" s="440"/>
      <c r="GZR556" s="3"/>
      <c r="GZS556" s="580"/>
      <c r="GZT556" s="3"/>
      <c r="GZU556" s="440"/>
      <c r="GZV556" s="3"/>
      <c r="GZW556" s="580"/>
      <c r="GZX556" s="3"/>
      <c r="GZY556" s="440"/>
      <c r="GZZ556" s="3"/>
      <c r="HAA556" s="580"/>
      <c r="HAB556" s="3"/>
      <c r="HAC556" s="440"/>
      <c r="HAD556" s="3"/>
      <c r="HAE556" s="580"/>
      <c r="HAF556" s="3"/>
      <c r="HAG556" s="440"/>
      <c r="HAH556" s="3"/>
      <c r="HAI556" s="580"/>
      <c r="HAJ556" s="3"/>
      <c r="HAK556" s="440"/>
      <c r="HAL556" s="3"/>
      <c r="HAM556" s="580"/>
      <c r="HAN556" s="3"/>
      <c r="HAO556" s="440"/>
      <c r="HAP556" s="3"/>
      <c r="HAQ556" s="580"/>
      <c r="HAR556" s="3"/>
      <c r="HAS556" s="440"/>
      <c r="HAT556" s="3"/>
      <c r="HAU556" s="580"/>
      <c r="HAV556" s="3"/>
      <c r="HAW556" s="440"/>
      <c r="HAX556" s="3"/>
      <c r="HAY556" s="580"/>
      <c r="HAZ556" s="3"/>
      <c r="HBA556" s="440"/>
      <c r="HBB556" s="3"/>
      <c r="HBC556" s="580"/>
      <c r="HBD556" s="3"/>
      <c r="HBE556" s="440"/>
      <c r="HBF556" s="3"/>
      <c r="HBG556" s="580"/>
      <c r="HBH556" s="3"/>
      <c r="HBI556" s="440"/>
      <c r="HBJ556" s="3"/>
      <c r="HBK556" s="580"/>
      <c r="HBL556" s="3"/>
      <c r="HBM556" s="440"/>
      <c r="HBN556" s="3"/>
      <c r="HBO556" s="580"/>
      <c r="HBP556" s="3"/>
      <c r="HBQ556" s="440"/>
      <c r="HBR556" s="3"/>
      <c r="HBS556" s="580"/>
      <c r="HBT556" s="3"/>
      <c r="HBU556" s="440"/>
      <c r="HBV556" s="3"/>
      <c r="HBW556" s="580"/>
      <c r="HBX556" s="3"/>
      <c r="HBY556" s="440"/>
      <c r="HBZ556" s="3"/>
      <c r="HCA556" s="580"/>
      <c r="HCB556" s="3"/>
      <c r="HCC556" s="440"/>
      <c r="HCD556" s="3"/>
      <c r="HCE556" s="580"/>
      <c r="HCF556" s="3"/>
      <c r="HCG556" s="440"/>
      <c r="HCH556" s="3"/>
      <c r="HCI556" s="580"/>
      <c r="HCJ556" s="3"/>
      <c r="HCK556" s="440"/>
      <c r="HCL556" s="3"/>
      <c r="HCM556" s="580"/>
      <c r="HCN556" s="3"/>
      <c r="HCO556" s="440"/>
      <c r="HCP556" s="3"/>
      <c r="HCQ556" s="580"/>
      <c r="HCR556" s="3"/>
      <c r="HCS556" s="440"/>
      <c r="HCT556" s="3"/>
      <c r="HCU556" s="580"/>
      <c r="HCV556" s="3"/>
      <c r="HCW556" s="440"/>
      <c r="HCX556" s="3"/>
      <c r="HCY556" s="580"/>
      <c r="HCZ556" s="3"/>
      <c r="HDA556" s="440"/>
      <c r="HDB556" s="3"/>
      <c r="HDC556" s="580"/>
      <c r="HDD556" s="3"/>
      <c r="HDE556" s="440"/>
      <c r="HDF556" s="3"/>
      <c r="HDG556" s="580"/>
      <c r="HDH556" s="3"/>
      <c r="HDI556" s="440"/>
      <c r="HDJ556" s="3"/>
      <c r="HDK556" s="580"/>
      <c r="HDL556" s="3"/>
      <c r="HDM556" s="440"/>
      <c r="HDN556" s="3"/>
      <c r="HDO556" s="580"/>
      <c r="HDP556" s="3"/>
      <c r="HDQ556" s="440"/>
      <c r="HDR556" s="3"/>
      <c r="HDS556" s="580"/>
      <c r="HDT556" s="3"/>
      <c r="HDU556" s="440"/>
      <c r="HDV556" s="3"/>
      <c r="HDW556" s="580"/>
      <c r="HDX556" s="3"/>
      <c r="HDY556" s="440"/>
      <c r="HDZ556" s="3"/>
      <c r="HEA556" s="580"/>
      <c r="HEB556" s="3"/>
      <c r="HEC556" s="440"/>
      <c r="HED556" s="3"/>
      <c r="HEE556" s="580"/>
      <c r="HEF556" s="3"/>
      <c r="HEG556" s="440"/>
      <c r="HEH556" s="3"/>
      <c r="HEI556" s="580"/>
      <c r="HEJ556" s="3"/>
      <c r="HEK556" s="440"/>
      <c r="HEL556" s="3"/>
      <c r="HEM556" s="580"/>
      <c r="HEN556" s="3"/>
      <c r="HEO556" s="440"/>
      <c r="HEP556" s="3"/>
      <c r="HEQ556" s="580"/>
      <c r="HER556" s="3"/>
      <c r="HES556" s="440"/>
      <c r="HET556" s="3"/>
      <c r="HEU556" s="580"/>
      <c r="HEV556" s="3"/>
      <c r="HEW556" s="440"/>
      <c r="HEX556" s="3"/>
      <c r="HEY556" s="580"/>
      <c r="HEZ556" s="3"/>
      <c r="HFA556" s="440"/>
      <c r="HFB556" s="3"/>
      <c r="HFC556" s="580"/>
      <c r="HFD556" s="3"/>
      <c r="HFE556" s="440"/>
      <c r="HFF556" s="3"/>
      <c r="HFG556" s="580"/>
      <c r="HFH556" s="3"/>
      <c r="HFI556" s="440"/>
      <c r="HFJ556" s="3"/>
      <c r="HFK556" s="580"/>
      <c r="HFL556" s="3"/>
      <c r="HFM556" s="440"/>
      <c r="HFN556" s="3"/>
      <c r="HFO556" s="580"/>
      <c r="HFP556" s="3"/>
      <c r="HFQ556" s="440"/>
      <c r="HFR556" s="3"/>
      <c r="HFS556" s="580"/>
      <c r="HFT556" s="3"/>
      <c r="HFU556" s="440"/>
      <c r="HFV556" s="3"/>
      <c r="HFW556" s="580"/>
      <c r="HFX556" s="3"/>
      <c r="HFY556" s="440"/>
      <c r="HFZ556" s="3"/>
      <c r="HGA556" s="580"/>
      <c r="HGB556" s="3"/>
      <c r="HGC556" s="440"/>
      <c r="HGD556" s="3"/>
      <c r="HGE556" s="580"/>
      <c r="HGF556" s="3"/>
      <c r="HGG556" s="440"/>
      <c r="HGH556" s="3"/>
      <c r="HGI556" s="580"/>
      <c r="HGJ556" s="3"/>
      <c r="HGK556" s="440"/>
      <c r="HGL556" s="3"/>
      <c r="HGM556" s="580"/>
      <c r="HGN556" s="3"/>
      <c r="HGO556" s="440"/>
      <c r="HGP556" s="3"/>
      <c r="HGQ556" s="580"/>
      <c r="HGR556" s="3"/>
      <c r="HGS556" s="440"/>
      <c r="HGT556" s="3"/>
      <c r="HGU556" s="580"/>
      <c r="HGV556" s="3"/>
      <c r="HGW556" s="440"/>
      <c r="HGX556" s="3"/>
      <c r="HGY556" s="580"/>
      <c r="HGZ556" s="3"/>
      <c r="HHA556" s="440"/>
      <c r="HHB556" s="3"/>
      <c r="HHC556" s="580"/>
      <c r="HHD556" s="3"/>
      <c r="HHE556" s="440"/>
      <c r="HHF556" s="3"/>
      <c r="HHG556" s="580"/>
      <c r="HHH556" s="3"/>
      <c r="HHI556" s="440"/>
      <c r="HHJ556" s="3"/>
      <c r="HHK556" s="580"/>
      <c r="HHL556" s="3"/>
      <c r="HHM556" s="440"/>
      <c r="HHN556" s="3"/>
      <c r="HHO556" s="580"/>
      <c r="HHP556" s="3"/>
      <c r="HHQ556" s="440"/>
      <c r="HHR556" s="3"/>
      <c r="HHS556" s="580"/>
      <c r="HHT556" s="3"/>
      <c r="HHU556" s="440"/>
      <c r="HHV556" s="3"/>
      <c r="HHW556" s="580"/>
      <c r="HHX556" s="3"/>
      <c r="HHY556" s="440"/>
      <c r="HHZ556" s="3"/>
      <c r="HIA556" s="580"/>
      <c r="HIB556" s="3"/>
      <c r="HIC556" s="440"/>
      <c r="HID556" s="3"/>
      <c r="HIE556" s="580"/>
      <c r="HIF556" s="3"/>
      <c r="HIG556" s="440"/>
      <c r="HIH556" s="3"/>
      <c r="HII556" s="580"/>
      <c r="HIJ556" s="3"/>
      <c r="HIK556" s="440"/>
      <c r="HIL556" s="3"/>
      <c r="HIM556" s="580"/>
      <c r="HIN556" s="3"/>
      <c r="HIO556" s="440"/>
      <c r="HIP556" s="3"/>
      <c r="HIQ556" s="580"/>
      <c r="HIR556" s="3"/>
      <c r="HIS556" s="440"/>
      <c r="HIT556" s="3"/>
      <c r="HIU556" s="580"/>
      <c r="HIV556" s="3"/>
      <c r="HIW556" s="440"/>
      <c r="HIX556" s="3"/>
      <c r="HIY556" s="580"/>
      <c r="HIZ556" s="3"/>
      <c r="HJA556" s="440"/>
      <c r="HJB556" s="3"/>
      <c r="HJC556" s="580"/>
      <c r="HJD556" s="3"/>
      <c r="HJE556" s="440"/>
      <c r="HJF556" s="3"/>
      <c r="HJG556" s="580"/>
      <c r="HJH556" s="3"/>
      <c r="HJI556" s="440"/>
      <c r="HJJ556" s="3"/>
      <c r="HJK556" s="580"/>
      <c r="HJL556" s="3"/>
      <c r="HJM556" s="440"/>
      <c r="HJN556" s="3"/>
      <c r="HJO556" s="580"/>
      <c r="HJP556" s="3"/>
      <c r="HJQ556" s="440"/>
      <c r="HJR556" s="3"/>
      <c r="HJS556" s="580"/>
      <c r="HJT556" s="3"/>
      <c r="HJU556" s="440"/>
      <c r="HJV556" s="3"/>
      <c r="HJW556" s="580"/>
      <c r="HJX556" s="3"/>
      <c r="HJY556" s="440"/>
      <c r="HJZ556" s="3"/>
      <c r="HKA556" s="580"/>
      <c r="HKB556" s="3"/>
      <c r="HKC556" s="440"/>
      <c r="HKD556" s="3"/>
      <c r="HKE556" s="580"/>
      <c r="HKF556" s="3"/>
      <c r="HKG556" s="440"/>
      <c r="HKH556" s="3"/>
      <c r="HKI556" s="580"/>
      <c r="HKJ556" s="3"/>
      <c r="HKK556" s="440"/>
      <c r="HKL556" s="3"/>
      <c r="HKM556" s="580"/>
      <c r="HKN556" s="3"/>
      <c r="HKO556" s="440"/>
      <c r="HKP556" s="3"/>
      <c r="HKQ556" s="580"/>
      <c r="HKR556" s="3"/>
      <c r="HKS556" s="440"/>
      <c r="HKT556" s="3"/>
      <c r="HKU556" s="580"/>
      <c r="HKV556" s="3"/>
      <c r="HKW556" s="440"/>
      <c r="HKX556" s="3"/>
      <c r="HKY556" s="580"/>
      <c r="HKZ556" s="3"/>
      <c r="HLA556" s="440"/>
      <c r="HLB556" s="3"/>
      <c r="HLC556" s="580"/>
      <c r="HLD556" s="3"/>
      <c r="HLE556" s="440"/>
      <c r="HLF556" s="3"/>
      <c r="HLG556" s="580"/>
      <c r="HLH556" s="3"/>
      <c r="HLI556" s="440"/>
      <c r="HLJ556" s="3"/>
      <c r="HLK556" s="580"/>
      <c r="HLL556" s="3"/>
      <c r="HLM556" s="440"/>
      <c r="HLN556" s="3"/>
      <c r="HLO556" s="580"/>
      <c r="HLP556" s="3"/>
      <c r="HLQ556" s="440"/>
      <c r="HLR556" s="3"/>
      <c r="HLS556" s="580"/>
      <c r="HLT556" s="3"/>
      <c r="HLU556" s="440"/>
      <c r="HLV556" s="3"/>
      <c r="HLW556" s="580"/>
      <c r="HLX556" s="3"/>
      <c r="HLY556" s="440"/>
      <c r="HLZ556" s="3"/>
      <c r="HMA556" s="580"/>
      <c r="HMB556" s="3"/>
      <c r="HMC556" s="440"/>
      <c r="HMD556" s="3"/>
      <c r="HME556" s="580"/>
      <c r="HMF556" s="3"/>
      <c r="HMG556" s="440"/>
      <c r="HMH556" s="3"/>
      <c r="HMI556" s="580"/>
      <c r="HMJ556" s="3"/>
      <c r="HMK556" s="440"/>
      <c r="HML556" s="3"/>
      <c r="HMM556" s="580"/>
      <c r="HMN556" s="3"/>
      <c r="HMO556" s="440"/>
      <c r="HMP556" s="3"/>
      <c r="HMQ556" s="580"/>
      <c r="HMR556" s="3"/>
      <c r="HMS556" s="440"/>
      <c r="HMT556" s="3"/>
      <c r="HMU556" s="580"/>
      <c r="HMV556" s="3"/>
      <c r="HMW556" s="440"/>
      <c r="HMX556" s="3"/>
      <c r="HMY556" s="580"/>
      <c r="HMZ556" s="3"/>
      <c r="HNA556" s="440"/>
      <c r="HNB556" s="3"/>
      <c r="HNC556" s="580"/>
      <c r="HND556" s="3"/>
      <c r="HNE556" s="440"/>
      <c r="HNF556" s="3"/>
      <c r="HNG556" s="580"/>
      <c r="HNH556" s="3"/>
      <c r="HNI556" s="440"/>
      <c r="HNJ556" s="3"/>
      <c r="HNK556" s="580"/>
      <c r="HNL556" s="3"/>
      <c r="HNM556" s="440"/>
      <c r="HNN556" s="3"/>
      <c r="HNO556" s="580"/>
      <c r="HNP556" s="3"/>
      <c r="HNQ556" s="440"/>
      <c r="HNR556" s="3"/>
      <c r="HNS556" s="580"/>
      <c r="HNT556" s="3"/>
      <c r="HNU556" s="440"/>
      <c r="HNV556" s="3"/>
      <c r="HNW556" s="580"/>
      <c r="HNX556" s="3"/>
      <c r="HNY556" s="440"/>
      <c r="HNZ556" s="3"/>
      <c r="HOA556" s="580"/>
      <c r="HOB556" s="3"/>
      <c r="HOC556" s="440"/>
      <c r="HOD556" s="3"/>
      <c r="HOE556" s="580"/>
      <c r="HOF556" s="3"/>
      <c r="HOG556" s="440"/>
      <c r="HOH556" s="3"/>
      <c r="HOI556" s="580"/>
      <c r="HOJ556" s="3"/>
      <c r="HOK556" s="440"/>
      <c r="HOL556" s="3"/>
      <c r="HOM556" s="580"/>
      <c r="HON556" s="3"/>
      <c r="HOO556" s="440"/>
      <c r="HOP556" s="3"/>
      <c r="HOQ556" s="580"/>
      <c r="HOR556" s="3"/>
      <c r="HOS556" s="440"/>
      <c r="HOT556" s="3"/>
      <c r="HOU556" s="580"/>
      <c r="HOV556" s="3"/>
      <c r="HOW556" s="440"/>
      <c r="HOX556" s="3"/>
      <c r="HOY556" s="580"/>
      <c r="HOZ556" s="3"/>
      <c r="HPA556" s="440"/>
      <c r="HPB556" s="3"/>
      <c r="HPC556" s="580"/>
      <c r="HPD556" s="3"/>
      <c r="HPE556" s="440"/>
      <c r="HPF556" s="3"/>
      <c r="HPG556" s="580"/>
      <c r="HPH556" s="3"/>
      <c r="HPI556" s="440"/>
      <c r="HPJ556" s="3"/>
      <c r="HPK556" s="580"/>
      <c r="HPL556" s="3"/>
      <c r="HPM556" s="440"/>
      <c r="HPN556" s="3"/>
      <c r="HPO556" s="580"/>
      <c r="HPP556" s="3"/>
      <c r="HPQ556" s="440"/>
      <c r="HPR556" s="3"/>
      <c r="HPS556" s="580"/>
      <c r="HPT556" s="3"/>
      <c r="HPU556" s="440"/>
      <c r="HPV556" s="3"/>
      <c r="HPW556" s="580"/>
      <c r="HPX556" s="3"/>
      <c r="HPY556" s="440"/>
      <c r="HPZ556" s="3"/>
      <c r="HQA556" s="580"/>
      <c r="HQB556" s="3"/>
      <c r="HQC556" s="440"/>
      <c r="HQD556" s="3"/>
      <c r="HQE556" s="580"/>
      <c r="HQF556" s="3"/>
      <c r="HQG556" s="440"/>
      <c r="HQH556" s="3"/>
      <c r="HQI556" s="580"/>
      <c r="HQJ556" s="3"/>
      <c r="HQK556" s="440"/>
      <c r="HQL556" s="3"/>
      <c r="HQM556" s="580"/>
      <c r="HQN556" s="3"/>
      <c r="HQO556" s="440"/>
      <c r="HQP556" s="3"/>
      <c r="HQQ556" s="580"/>
      <c r="HQR556" s="3"/>
      <c r="HQS556" s="440"/>
      <c r="HQT556" s="3"/>
      <c r="HQU556" s="580"/>
      <c r="HQV556" s="3"/>
      <c r="HQW556" s="440"/>
      <c r="HQX556" s="3"/>
      <c r="HQY556" s="580"/>
      <c r="HQZ556" s="3"/>
      <c r="HRA556" s="440"/>
      <c r="HRB556" s="3"/>
      <c r="HRC556" s="580"/>
      <c r="HRD556" s="3"/>
      <c r="HRE556" s="440"/>
      <c r="HRF556" s="3"/>
      <c r="HRG556" s="580"/>
      <c r="HRH556" s="3"/>
      <c r="HRI556" s="440"/>
      <c r="HRJ556" s="3"/>
      <c r="HRK556" s="580"/>
      <c r="HRL556" s="3"/>
      <c r="HRM556" s="440"/>
      <c r="HRN556" s="3"/>
      <c r="HRO556" s="580"/>
      <c r="HRP556" s="3"/>
      <c r="HRQ556" s="440"/>
      <c r="HRR556" s="3"/>
      <c r="HRS556" s="580"/>
      <c r="HRT556" s="3"/>
      <c r="HRU556" s="440"/>
      <c r="HRV556" s="3"/>
      <c r="HRW556" s="580"/>
      <c r="HRX556" s="3"/>
      <c r="HRY556" s="440"/>
      <c r="HRZ556" s="3"/>
      <c r="HSA556" s="580"/>
      <c r="HSB556" s="3"/>
      <c r="HSC556" s="440"/>
      <c r="HSD556" s="3"/>
      <c r="HSE556" s="580"/>
      <c r="HSF556" s="3"/>
      <c r="HSG556" s="440"/>
      <c r="HSH556" s="3"/>
      <c r="HSI556" s="580"/>
      <c r="HSJ556" s="3"/>
      <c r="HSK556" s="440"/>
      <c r="HSL556" s="3"/>
      <c r="HSM556" s="580"/>
      <c r="HSN556" s="3"/>
      <c r="HSO556" s="440"/>
      <c r="HSP556" s="3"/>
      <c r="HSQ556" s="580"/>
      <c r="HSR556" s="3"/>
      <c r="HSS556" s="440"/>
      <c r="HST556" s="3"/>
      <c r="HSU556" s="580"/>
      <c r="HSV556" s="3"/>
      <c r="HSW556" s="440"/>
      <c r="HSX556" s="3"/>
      <c r="HSY556" s="580"/>
      <c r="HSZ556" s="3"/>
      <c r="HTA556" s="440"/>
      <c r="HTB556" s="3"/>
      <c r="HTC556" s="580"/>
      <c r="HTD556" s="3"/>
      <c r="HTE556" s="440"/>
      <c r="HTF556" s="3"/>
      <c r="HTG556" s="580"/>
      <c r="HTH556" s="3"/>
      <c r="HTI556" s="440"/>
      <c r="HTJ556" s="3"/>
      <c r="HTK556" s="580"/>
      <c r="HTL556" s="3"/>
      <c r="HTM556" s="440"/>
      <c r="HTN556" s="3"/>
      <c r="HTO556" s="580"/>
      <c r="HTP556" s="3"/>
      <c r="HTQ556" s="440"/>
      <c r="HTR556" s="3"/>
      <c r="HTS556" s="580"/>
      <c r="HTT556" s="3"/>
      <c r="HTU556" s="440"/>
      <c r="HTV556" s="3"/>
      <c r="HTW556" s="580"/>
      <c r="HTX556" s="3"/>
      <c r="HTY556" s="440"/>
      <c r="HTZ556" s="3"/>
      <c r="HUA556" s="580"/>
      <c r="HUB556" s="3"/>
      <c r="HUC556" s="440"/>
      <c r="HUD556" s="3"/>
      <c r="HUE556" s="580"/>
      <c r="HUF556" s="3"/>
      <c r="HUG556" s="440"/>
      <c r="HUH556" s="3"/>
      <c r="HUI556" s="580"/>
      <c r="HUJ556" s="3"/>
      <c r="HUK556" s="440"/>
      <c r="HUL556" s="3"/>
      <c r="HUM556" s="580"/>
      <c r="HUN556" s="3"/>
      <c r="HUO556" s="440"/>
      <c r="HUP556" s="3"/>
      <c r="HUQ556" s="580"/>
      <c r="HUR556" s="3"/>
      <c r="HUS556" s="440"/>
      <c r="HUT556" s="3"/>
      <c r="HUU556" s="580"/>
      <c r="HUV556" s="3"/>
      <c r="HUW556" s="440"/>
      <c r="HUX556" s="3"/>
      <c r="HUY556" s="580"/>
      <c r="HUZ556" s="3"/>
      <c r="HVA556" s="440"/>
      <c r="HVB556" s="3"/>
      <c r="HVC556" s="580"/>
      <c r="HVD556" s="3"/>
      <c r="HVE556" s="440"/>
      <c r="HVF556" s="3"/>
      <c r="HVG556" s="580"/>
      <c r="HVH556" s="3"/>
      <c r="HVI556" s="440"/>
      <c r="HVJ556" s="3"/>
      <c r="HVK556" s="580"/>
      <c r="HVL556" s="3"/>
      <c r="HVM556" s="440"/>
      <c r="HVN556" s="3"/>
      <c r="HVO556" s="580"/>
      <c r="HVP556" s="3"/>
      <c r="HVQ556" s="440"/>
      <c r="HVR556" s="3"/>
      <c r="HVS556" s="580"/>
      <c r="HVT556" s="3"/>
      <c r="HVU556" s="440"/>
      <c r="HVV556" s="3"/>
      <c r="HVW556" s="580"/>
      <c r="HVX556" s="3"/>
      <c r="HVY556" s="440"/>
      <c r="HVZ556" s="3"/>
      <c r="HWA556" s="580"/>
      <c r="HWB556" s="3"/>
      <c r="HWC556" s="440"/>
      <c r="HWD556" s="3"/>
      <c r="HWE556" s="580"/>
      <c r="HWF556" s="3"/>
      <c r="HWG556" s="440"/>
      <c r="HWH556" s="3"/>
      <c r="HWI556" s="580"/>
      <c r="HWJ556" s="3"/>
      <c r="HWK556" s="440"/>
      <c r="HWL556" s="3"/>
      <c r="HWM556" s="580"/>
      <c r="HWN556" s="3"/>
      <c r="HWO556" s="440"/>
      <c r="HWP556" s="3"/>
      <c r="HWQ556" s="580"/>
      <c r="HWR556" s="3"/>
      <c r="HWS556" s="440"/>
      <c r="HWT556" s="3"/>
      <c r="HWU556" s="580"/>
      <c r="HWV556" s="3"/>
      <c r="HWW556" s="440"/>
      <c r="HWX556" s="3"/>
      <c r="HWY556" s="580"/>
      <c r="HWZ556" s="3"/>
      <c r="HXA556" s="440"/>
      <c r="HXB556" s="3"/>
      <c r="HXC556" s="580"/>
      <c r="HXD556" s="3"/>
      <c r="HXE556" s="440"/>
      <c r="HXF556" s="3"/>
      <c r="HXG556" s="580"/>
      <c r="HXH556" s="3"/>
      <c r="HXI556" s="440"/>
      <c r="HXJ556" s="3"/>
      <c r="HXK556" s="580"/>
      <c r="HXL556" s="3"/>
      <c r="HXM556" s="440"/>
      <c r="HXN556" s="3"/>
      <c r="HXO556" s="580"/>
      <c r="HXP556" s="3"/>
      <c r="HXQ556" s="440"/>
      <c r="HXR556" s="3"/>
      <c r="HXS556" s="580"/>
      <c r="HXT556" s="3"/>
      <c r="HXU556" s="440"/>
      <c r="HXV556" s="3"/>
      <c r="HXW556" s="580"/>
      <c r="HXX556" s="3"/>
      <c r="HXY556" s="440"/>
      <c r="HXZ556" s="3"/>
      <c r="HYA556" s="580"/>
      <c r="HYB556" s="3"/>
      <c r="HYC556" s="440"/>
      <c r="HYD556" s="3"/>
      <c r="HYE556" s="580"/>
      <c r="HYF556" s="3"/>
      <c r="HYG556" s="440"/>
      <c r="HYH556" s="3"/>
      <c r="HYI556" s="580"/>
      <c r="HYJ556" s="3"/>
      <c r="HYK556" s="440"/>
      <c r="HYL556" s="3"/>
      <c r="HYM556" s="580"/>
      <c r="HYN556" s="3"/>
      <c r="HYO556" s="440"/>
      <c r="HYP556" s="3"/>
      <c r="HYQ556" s="580"/>
      <c r="HYR556" s="3"/>
      <c r="HYS556" s="440"/>
      <c r="HYT556" s="3"/>
      <c r="HYU556" s="580"/>
      <c r="HYV556" s="3"/>
      <c r="HYW556" s="440"/>
      <c r="HYX556" s="3"/>
      <c r="HYY556" s="580"/>
      <c r="HYZ556" s="3"/>
      <c r="HZA556" s="440"/>
      <c r="HZB556" s="3"/>
      <c r="HZC556" s="580"/>
      <c r="HZD556" s="3"/>
      <c r="HZE556" s="440"/>
      <c r="HZF556" s="3"/>
      <c r="HZG556" s="580"/>
      <c r="HZH556" s="3"/>
      <c r="HZI556" s="440"/>
      <c r="HZJ556" s="3"/>
      <c r="HZK556" s="580"/>
      <c r="HZL556" s="3"/>
      <c r="HZM556" s="440"/>
      <c r="HZN556" s="3"/>
      <c r="HZO556" s="580"/>
      <c r="HZP556" s="3"/>
      <c r="HZQ556" s="440"/>
      <c r="HZR556" s="3"/>
      <c r="HZS556" s="580"/>
      <c r="HZT556" s="3"/>
      <c r="HZU556" s="440"/>
      <c r="HZV556" s="3"/>
      <c r="HZW556" s="580"/>
      <c r="HZX556" s="3"/>
      <c r="HZY556" s="440"/>
      <c r="HZZ556" s="3"/>
      <c r="IAA556" s="580"/>
      <c r="IAB556" s="3"/>
      <c r="IAC556" s="440"/>
      <c r="IAD556" s="3"/>
      <c r="IAE556" s="580"/>
      <c r="IAF556" s="3"/>
      <c r="IAG556" s="440"/>
      <c r="IAH556" s="3"/>
      <c r="IAI556" s="580"/>
      <c r="IAJ556" s="3"/>
      <c r="IAK556" s="440"/>
      <c r="IAL556" s="3"/>
      <c r="IAM556" s="580"/>
      <c r="IAN556" s="3"/>
      <c r="IAO556" s="440"/>
      <c r="IAP556" s="3"/>
      <c r="IAQ556" s="580"/>
      <c r="IAR556" s="3"/>
      <c r="IAS556" s="440"/>
      <c r="IAT556" s="3"/>
      <c r="IAU556" s="580"/>
      <c r="IAV556" s="3"/>
      <c r="IAW556" s="440"/>
      <c r="IAX556" s="3"/>
      <c r="IAY556" s="580"/>
      <c r="IAZ556" s="3"/>
      <c r="IBA556" s="440"/>
      <c r="IBB556" s="3"/>
      <c r="IBC556" s="580"/>
      <c r="IBD556" s="3"/>
      <c r="IBE556" s="440"/>
      <c r="IBF556" s="3"/>
      <c r="IBG556" s="580"/>
      <c r="IBH556" s="3"/>
      <c r="IBI556" s="440"/>
      <c r="IBJ556" s="3"/>
      <c r="IBK556" s="580"/>
      <c r="IBL556" s="3"/>
      <c r="IBM556" s="440"/>
      <c r="IBN556" s="3"/>
      <c r="IBO556" s="580"/>
      <c r="IBP556" s="3"/>
      <c r="IBQ556" s="440"/>
      <c r="IBR556" s="3"/>
      <c r="IBS556" s="580"/>
      <c r="IBT556" s="3"/>
      <c r="IBU556" s="440"/>
      <c r="IBV556" s="3"/>
      <c r="IBW556" s="580"/>
      <c r="IBX556" s="3"/>
      <c r="IBY556" s="440"/>
      <c r="IBZ556" s="3"/>
      <c r="ICA556" s="580"/>
      <c r="ICB556" s="3"/>
      <c r="ICC556" s="440"/>
      <c r="ICD556" s="3"/>
      <c r="ICE556" s="580"/>
      <c r="ICF556" s="3"/>
      <c r="ICG556" s="440"/>
      <c r="ICH556" s="3"/>
      <c r="ICI556" s="580"/>
      <c r="ICJ556" s="3"/>
      <c r="ICK556" s="440"/>
      <c r="ICL556" s="3"/>
      <c r="ICM556" s="580"/>
      <c r="ICN556" s="3"/>
      <c r="ICO556" s="440"/>
      <c r="ICP556" s="3"/>
      <c r="ICQ556" s="580"/>
      <c r="ICR556" s="3"/>
      <c r="ICS556" s="440"/>
      <c r="ICT556" s="3"/>
      <c r="ICU556" s="580"/>
      <c r="ICV556" s="3"/>
      <c r="ICW556" s="440"/>
      <c r="ICX556" s="3"/>
      <c r="ICY556" s="580"/>
      <c r="ICZ556" s="3"/>
      <c r="IDA556" s="440"/>
      <c r="IDB556" s="3"/>
      <c r="IDC556" s="580"/>
      <c r="IDD556" s="3"/>
      <c r="IDE556" s="440"/>
      <c r="IDF556" s="3"/>
      <c r="IDG556" s="580"/>
      <c r="IDH556" s="3"/>
      <c r="IDI556" s="440"/>
      <c r="IDJ556" s="3"/>
      <c r="IDK556" s="580"/>
      <c r="IDL556" s="3"/>
      <c r="IDM556" s="440"/>
      <c r="IDN556" s="3"/>
      <c r="IDO556" s="580"/>
      <c r="IDP556" s="3"/>
      <c r="IDQ556" s="440"/>
      <c r="IDR556" s="3"/>
      <c r="IDS556" s="580"/>
      <c r="IDT556" s="3"/>
      <c r="IDU556" s="440"/>
      <c r="IDV556" s="3"/>
      <c r="IDW556" s="580"/>
      <c r="IDX556" s="3"/>
      <c r="IDY556" s="440"/>
      <c r="IDZ556" s="3"/>
      <c r="IEA556" s="580"/>
      <c r="IEB556" s="3"/>
      <c r="IEC556" s="440"/>
      <c r="IED556" s="3"/>
      <c r="IEE556" s="580"/>
      <c r="IEF556" s="3"/>
      <c r="IEG556" s="440"/>
      <c r="IEH556" s="3"/>
      <c r="IEI556" s="580"/>
      <c r="IEJ556" s="3"/>
      <c r="IEK556" s="440"/>
      <c r="IEL556" s="3"/>
      <c r="IEM556" s="580"/>
      <c r="IEN556" s="3"/>
      <c r="IEO556" s="440"/>
      <c r="IEP556" s="3"/>
      <c r="IEQ556" s="580"/>
      <c r="IER556" s="3"/>
      <c r="IES556" s="440"/>
      <c r="IET556" s="3"/>
      <c r="IEU556" s="580"/>
      <c r="IEV556" s="3"/>
      <c r="IEW556" s="440"/>
      <c r="IEX556" s="3"/>
      <c r="IEY556" s="580"/>
      <c r="IEZ556" s="3"/>
      <c r="IFA556" s="440"/>
      <c r="IFB556" s="3"/>
      <c r="IFC556" s="580"/>
      <c r="IFD556" s="3"/>
      <c r="IFE556" s="440"/>
      <c r="IFF556" s="3"/>
      <c r="IFG556" s="580"/>
      <c r="IFH556" s="3"/>
      <c r="IFI556" s="440"/>
      <c r="IFJ556" s="3"/>
      <c r="IFK556" s="580"/>
      <c r="IFL556" s="3"/>
      <c r="IFM556" s="440"/>
      <c r="IFN556" s="3"/>
      <c r="IFO556" s="580"/>
      <c r="IFP556" s="3"/>
      <c r="IFQ556" s="440"/>
      <c r="IFR556" s="3"/>
      <c r="IFS556" s="580"/>
      <c r="IFT556" s="3"/>
      <c r="IFU556" s="440"/>
      <c r="IFV556" s="3"/>
      <c r="IFW556" s="580"/>
      <c r="IFX556" s="3"/>
      <c r="IFY556" s="440"/>
      <c r="IFZ556" s="3"/>
      <c r="IGA556" s="580"/>
      <c r="IGB556" s="3"/>
      <c r="IGC556" s="440"/>
      <c r="IGD556" s="3"/>
      <c r="IGE556" s="580"/>
      <c r="IGF556" s="3"/>
      <c r="IGG556" s="440"/>
      <c r="IGH556" s="3"/>
      <c r="IGI556" s="580"/>
      <c r="IGJ556" s="3"/>
      <c r="IGK556" s="440"/>
      <c r="IGL556" s="3"/>
      <c r="IGM556" s="580"/>
      <c r="IGN556" s="3"/>
      <c r="IGO556" s="440"/>
      <c r="IGP556" s="3"/>
      <c r="IGQ556" s="580"/>
      <c r="IGR556" s="3"/>
      <c r="IGS556" s="440"/>
      <c r="IGT556" s="3"/>
      <c r="IGU556" s="580"/>
      <c r="IGV556" s="3"/>
      <c r="IGW556" s="440"/>
      <c r="IGX556" s="3"/>
      <c r="IGY556" s="580"/>
      <c r="IGZ556" s="3"/>
      <c r="IHA556" s="440"/>
      <c r="IHB556" s="3"/>
      <c r="IHC556" s="580"/>
      <c r="IHD556" s="3"/>
      <c r="IHE556" s="440"/>
      <c r="IHF556" s="3"/>
      <c r="IHG556" s="580"/>
      <c r="IHH556" s="3"/>
      <c r="IHI556" s="440"/>
      <c r="IHJ556" s="3"/>
      <c r="IHK556" s="580"/>
      <c r="IHL556" s="3"/>
      <c r="IHM556" s="440"/>
      <c r="IHN556" s="3"/>
      <c r="IHO556" s="580"/>
      <c r="IHP556" s="3"/>
      <c r="IHQ556" s="440"/>
      <c r="IHR556" s="3"/>
      <c r="IHS556" s="580"/>
      <c r="IHT556" s="3"/>
      <c r="IHU556" s="440"/>
      <c r="IHV556" s="3"/>
      <c r="IHW556" s="580"/>
      <c r="IHX556" s="3"/>
      <c r="IHY556" s="440"/>
      <c r="IHZ556" s="3"/>
      <c r="IIA556" s="580"/>
      <c r="IIB556" s="3"/>
      <c r="IIC556" s="440"/>
      <c r="IID556" s="3"/>
      <c r="IIE556" s="580"/>
      <c r="IIF556" s="3"/>
      <c r="IIG556" s="440"/>
      <c r="IIH556" s="3"/>
      <c r="III556" s="580"/>
      <c r="IIJ556" s="3"/>
      <c r="IIK556" s="440"/>
      <c r="IIL556" s="3"/>
      <c r="IIM556" s="580"/>
      <c r="IIN556" s="3"/>
      <c r="IIO556" s="440"/>
      <c r="IIP556" s="3"/>
      <c r="IIQ556" s="580"/>
      <c r="IIR556" s="3"/>
      <c r="IIS556" s="440"/>
      <c r="IIT556" s="3"/>
      <c r="IIU556" s="580"/>
      <c r="IIV556" s="3"/>
      <c r="IIW556" s="440"/>
      <c r="IIX556" s="3"/>
      <c r="IIY556" s="580"/>
      <c r="IIZ556" s="3"/>
      <c r="IJA556" s="440"/>
      <c r="IJB556" s="3"/>
      <c r="IJC556" s="580"/>
      <c r="IJD556" s="3"/>
      <c r="IJE556" s="440"/>
      <c r="IJF556" s="3"/>
      <c r="IJG556" s="580"/>
      <c r="IJH556" s="3"/>
      <c r="IJI556" s="440"/>
      <c r="IJJ556" s="3"/>
      <c r="IJK556" s="580"/>
      <c r="IJL556" s="3"/>
      <c r="IJM556" s="440"/>
      <c r="IJN556" s="3"/>
      <c r="IJO556" s="580"/>
      <c r="IJP556" s="3"/>
      <c r="IJQ556" s="440"/>
      <c r="IJR556" s="3"/>
      <c r="IJS556" s="580"/>
      <c r="IJT556" s="3"/>
      <c r="IJU556" s="440"/>
      <c r="IJV556" s="3"/>
      <c r="IJW556" s="580"/>
      <c r="IJX556" s="3"/>
      <c r="IJY556" s="440"/>
      <c r="IJZ556" s="3"/>
      <c r="IKA556" s="580"/>
      <c r="IKB556" s="3"/>
      <c r="IKC556" s="440"/>
      <c r="IKD556" s="3"/>
      <c r="IKE556" s="580"/>
      <c r="IKF556" s="3"/>
      <c r="IKG556" s="440"/>
      <c r="IKH556" s="3"/>
      <c r="IKI556" s="580"/>
      <c r="IKJ556" s="3"/>
      <c r="IKK556" s="440"/>
      <c r="IKL556" s="3"/>
      <c r="IKM556" s="580"/>
      <c r="IKN556" s="3"/>
      <c r="IKO556" s="440"/>
      <c r="IKP556" s="3"/>
      <c r="IKQ556" s="580"/>
      <c r="IKR556" s="3"/>
      <c r="IKS556" s="440"/>
      <c r="IKT556" s="3"/>
      <c r="IKU556" s="580"/>
      <c r="IKV556" s="3"/>
      <c r="IKW556" s="440"/>
      <c r="IKX556" s="3"/>
      <c r="IKY556" s="580"/>
      <c r="IKZ556" s="3"/>
      <c r="ILA556" s="440"/>
      <c r="ILB556" s="3"/>
      <c r="ILC556" s="580"/>
      <c r="ILD556" s="3"/>
      <c r="ILE556" s="440"/>
      <c r="ILF556" s="3"/>
      <c r="ILG556" s="580"/>
      <c r="ILH556" s="3"/>
      <c r="ILI556" s="440"/>
      <c r="ILJ556" s="3"/>
      <c r="ILK556" s="580"/>
      <c r="ILL556" s="3"/>
      <c r="ILM556" s="440"/>
      <c r="ILN556" s="3"/>
      <c r="ILO556" s="580"/>
      <c r="ILP556" s="3"/>
      <c r="ILQ556" s="440"/>
      <c r="ILR556" s="3"/>
      <c r="ILS556" s="580"/>
      <c r="ILT556" s="3"/>
      <c r="ILU556" s="440"/>
      <c r="ILV556" s="3"/>
      <c r="ILW556" s="580"/>
      <c r="ILX556" s="3"/>
      <c r="ILY556" s="440"/>
      <c r="ILZ556" s="3"/>
      <c r="IMA556" s="580"/>
      <c r="IMB556" s="3"/>
      <c r="IMC556" s="440"/>
      <c r="IMD556" s="3"/>
      <c r="IME556" s="580"/>
      <c r="IMF556" s="3"/>
      <c r="IMG556" s="440"/>
      <c r="IMH556" s="3"/>
      <c r="IMI556" s="580"/>
      <c r="IMJ556" s="3"/>
      <c r="IMK556" s="440"/>
      <c r="IML556" s="3"/>
      <c r="IMM556" s="580"/>
      <c r="IMN556" s="3"/>
      <c r="IMO556" s="440"/>
      <c r="IMP556" s="3"/>
      <c r="IMQ556" s="580"/>
      <c r="IMR556" s="3"/>
      <c r="IMS556" s="440"/>
      <c r="IMT556" s="3"/>
      <c r="IMU556" s="580"/>
      <c r="IMV556" s="3"/>
      <c r="IMW556" s="440"/>
      <c r="IMX556" s="3"/>
      <c r="IMY556" s="580"/>
      <c r="IMZ556" s="3"/>
      <c r="INA556" s="440"/>
      <c r="INB556" s="3"/>
      <c r="INC556" s="580"/>
      <c r="IND556" s="3"/>
      <c r="INE556" s="440"/>
      <c r="INF556" s="3"/>
      <c r="ING556" s="580"/>
      <c r="INH556" s="3"/>
      <c r="INI556" s="440"/>
      <c r="INJ556" s="3"/>
      <c r="INK556" s="580"/>
      <c r="INL556" s="3"/>
      <c r="INM556" s="440"/>
      <c r="INN556" s="3"/>
      <c r="INO556" s="580"/>
      <c r="INP556" s="3"/>
      <c r="INQ556" s="440"/>
      <c r="INR556" s="3"/>
      <c r="INS556" s="580"/>
      <c r="INT556" s="3"/>
      <c r="INU556" s="440"/>
      <c r="INV556" s="3"/>
      <c r="INW556" s="580"/>
      <c r="INX556" s="3"/>
      <c r="INY556" s="440"/>
      <c r="INZ556" s="3"/>
      <c r="IOA556" s="580"/>
      <c r="IOB556" s="3"/>
      <c r="IOC556" s="440"/>
      <c r="IOD556" s="3"/>
      <c r="IOE556" s="580"/>
      <c r="IOF556" s="3"/>
      <c r="IOG556" s="440"/>
      <c r="IOH556" s="3"/>
      <c r="IOI556" s="580"/>
      <c r="IOJ556" s="3"/>
      <c r="IOK556" s="440"/>
      <c r="IOL556" s="3"/>
      <c r="IOM556" s="580"/>
      <c r="ION556" s="3"/>
      <c r="IOO556" s="440"/>
      <c r="IOP556" s="3"/>
      <c r="IOQ556" s="580"/>
      <c r="IOR556" s="3"/>
      <c r="IOS556" s="440"/>
      <c r="IOT556" s="3"/>
      <c r="IOU556" s="580"/>
      <c r="IOV556" s="3"/>
      <c r="IOW556" s="440"/>
      <c r="IOX556" s="3"/>
      <c r="IOY556" s="580"/>
      <c r="IOZ556" s="3"/>
      <c r="IPA556" s="440"/>
      <c r="IPB556" s="3"/>
      <c r="IPC556" s="580"/>
      <c r="IPD556" s="3"/>
      <c r="IPE556" s="440"/>
      <c r="IPF556" s="3"/>
      <c r="IPG556" s="580"/>
      <c r="IPH556" s="3"/>
      <c r="IPI556" s="440"/>
      <c r="IPJ556" s="3"/>
      <c r="IPK556" s="580"/>
      <c r="IPL556" s="3"/>
      <c r="IPM556" s="440"/>
      <c r="IPN556" s="3"/>
      <c r="IPO556" s="580"/>
      <c r="IPP556" s="3"/>
      <c r="IPQ556" s="440"/>
      <c r="IPR556" s="3"/>
      <c r="IPS556" s="580"/>
      <c r="IPT556" s="3"/>
      <c r="IPU556" s="440"/>
      <c r="IPV556" s="3"/>
      <c r="IPW556" s="580"/>
      <c r="IPX556" s="3"/>
      <c r="IPY556" s="440"/>
      <c r="IPZ556" s="3"/>
      <c r="IQA556" s="580"/>
      <c r="IQB556" s="3"/>
      <c r="IQC556" s="440"/>
      <c r="IQD556" s="3"/>
      <c r="IQE556" s="580"/>
      <c r="IQF556" s="3"/>
      <c r="IQG556" s="440"/>
      <c r="IQH556" s="3"/>
      <c r="IQI556" s="580"/>
      <c r="IQJ556" s="3"/>
      <c r="IQK556" s="440"/>
      <c r="IQL556" s="3"/>
      <c r="IQM556" s="580"/>
      <c r="IQN556" s="3"/>
      <c r="IQO556" s="440"/>
      <c r="IQP556" s="3"/>
      <c r="IQQ556" s="580"/>
      <c r="IQR556" s="3"/>
      <c r="IQS556" s="440"/>
      <c r="IQT556" s="3"/>
      <c r="IQU556" s="580"/>
      <c r="IQV556" s="3"/>
      <c r="IQW556" s="440"/>
      <c r="IQX556" s="3"/>
      <c r="IQY556" s="580"/>
      <c r="IQZ556" s="3"/>
      <c r="IRA556" s="440"/>
      <c r="IRB556" s="3"/>
      <c r="IRC556" s="580"/>
      <c r="IRD556" s="3"/>
      <c r="IRE556" s="440"/>
      <c r="IRF556" s="3"/>
      <c r="IRG556" s="580"/>
      <c r="IRH556" s="3"/>
      <c r="IRI556" s="440"/>
      <c r="IRJ556" s="3"/>
      <c r="IRK556" s="580"/>
      <c r="IRL556" s="3"/>
      <c r="IRM556" s="440"/>
      <c r="IRN556" s="3"/>
      <c r="IRO556" s="580"/>
      <c r="IRP556" s="3"/>
      <c r="IRQ556" s="440"/>
      <c r="IRR556" s="3"/>
      <c r="IRS556" s="580"/>
      <c r="IRT556" s="3"/>
      <c r="IRU556" s="440"/>
      <c r="IRV556" s="3"/>
      <c r="IRW556" s="580"/>
      <c r="IRX556" s="3"/>
      <c r="IRY556" s="440"/>
      <c r="IRZ556" s="3"/>
      <c r="ISA556" s="580"/>
      <c r="ISB556" s="3"/>
      <c r="ISC556" s="440"/>
      <c r="ISD556" s="3"/>
      <c r="ISE556" s="580"/>
      <c r="ISF556" s="3"/>
      <c r="ISG556" s="440"/>
      <c r="ISH556" s="3"/>
      <c r="ISI556" s="580"/>
      <c r="ISJ556" s="3"/>
      <c r="ISK556" s="440"/>
      <c r="ISL556" s="3"/>
      <c r="ISM556" s="580"/>
      <c r="ISN556" s="3"/>
      <c r="ISO556" s="440"/>
      <c r="ISP556" s="3"/>
      <c r="ISQ556" s="580"/>
      <c r="ISR556" s="3"/>
      <c r="ISS556" s="440"/>
      <c r="IST556" s="3"/>
      <c r="ISU556" s="580"/>
      <c r="ISV556" s="3"/>
      <c r="ISW556" s="440"/>
      <c r="ISX556" s="3"/>
      <c r="ISY556" s="580"/>
      <c r="ISZ556" s="3"/>
      <c r="ITA556" s="440"/>
      <c r="ITB556" s="3"/>
      <c r="ITC556" s="580"/>
      <c r="ITD556" s="3"/>
      <c r="ITE556" s="440"/>
      <c r="ITF556" s="3"/>
      <c r="ITG556" s="580"/>
      <c r="ITH556" s="3"/>
      <c r="ITI556" s="440"/>
      <c r="ITJ556" s="3"/>
      <c r="ITK556" s="580"/>
      <c r="ITL556" s="3"/>
      <c r="ITM556" s="440"/>
      <c r="ITN556" s="3"/>
      <c r="ITO556" s="580"/>
      <c r="ITP556" s="3"/>
      <c r="ITQ556" s="440"/>
      <c r="ITR556" s="3"/>
      <c r="ITS556" s="580"/>
      <c r="ITT556" s="3"/>
      <c r="ITU556" s="440"/>
      <c r="ITV556" s="3"/>
      <c r="ITW556" s="580"/>
      <c r="ITX556" s="3"/>
      <c r="ITY556" s="440"/>
      <c r="ITZ556" s="3"/>
      <c r="IUA556" s="580"/>
      <c r="IUB556" s="3"/>
      <c r="IUC556" s="440"/>
      <c r="IUD556" s="3"/>
      <c r="IUE556" s="580"/>
      <c r="IUF556" s="3"/>
      <c r="IUG556" s="440"/>
      <c r="IUH556" s="3"/>
      <c r="IUI556" s="580"/>
      <c r="IUJ556" s="3"/>
      <c r="IUK556" s="440"/>
      <c r="IUL556" s="3"/>
      <c r="IUM556" s="580"/>
      <c r="IUN556" s="3"/>
      <c r="IUO556" s="440"/>
      <c r="IUP556" s="3"/>
      <c r="IUQ556" s="580"/>
      <c r="IUR556" s="3"/>
      <c r="IUS556" s="440"/>
      <c r="IUT556" s="3"/>
      <c r="IUU556" s="580"/>
      <c r="IUV556" s="3"/>
      <c r="IUW556" s="440"/>
      <c r="IUX556" s="3"/>
      <c r="IUY556" s="580"/>
      <c r="IUZ556" s="3"/>
      <c r="IVA556" s="440"/>
      <c r="IVB556" s="3"/>
      <c r="IVC556" s="580"/>
      <c r="IVD556" s="3"/>
      <c r="IVE556" s="440"/>
      <c r="IVF556" s="3"/>
      <c r="IVG556" s="580"/>
      <c r="IVH556" s="3"/>
      <c r="IVI556" s="440"/>
      <c r="IVJ556" s="3"/>
      <c r="IVK556" s="580"/>
      <c r="IVL556" s="3"/>
      <c r="IVM556" s="440"/>
      <c r="IVN556" s="3"/>
      <c r="IVO556" s="580"/>
      <c r="IVP556" s="3"/>
      <c r="IVQ556" s="440"/>
      <c r="IVR556" s="3"/>
      <c r="IVS556" s="580"/>
      <c r="IVT556" s="3"/>
      <c r="IVU556" s="440"/>
      <c r="IVV556" s="3"/>
      <c r="IVW556" s="580"/>
      <c r="IVX556" s="3"/>
      <c r="IVY556" s="440"/>
      <c r="IVZ556" s="3"/>
      <c r="IWA556" s="580"/>
      <c r="IWB556" s="3"/>
      <c r="IWC556" s="440"/>
      <c r="IWD556" s="3"/>
      <c r="IWE556" s="580"/>
      <c r="IWF556" s="3"/>
      <c r="IWG556" s="440"/>
      <c r="IWH556" s="3"/>
      <c r="IWI556" s="580"/>
      <c r="IWJ556" s="3"/>
      <c r="IWK556" s="440"/>
      <c r="IWL556" s="3"/>
      <c r="IWM556" s="580"/>
      <c r="IWN556" s="3"/>
      <c r="IWO556" s="440"/>
      <c r="IWP556" s="3"/>
      <c r="IWQ556" s="580"/>
      <c r="IWR556" s="3"/>
      <c r="IWS556" s="440"/>
      <c r="IWT556" s="3"/>
      <c r="IWU556" s="580"/>
      <c r="IWV556" s="3"/>
      <c r="IWW556" s="440"/>
      <c r="IWX556" s="3"/>
      <c r="IWY556" s="580"/>
      <c r="IWZ556" s="3"/>
      <c r="IXA556" s="440"/>
      <c r="IXB556" s="3"/>
      <c r="IXC556" s="580"/>
      <c r="IXD556" s="3"/>
      <c r="IXE556" s="440"/>
      <c r="IXF556" s="3"/>
      <c r="IXG556" s="580"/>
      <c r="IXH556" s="3"/>
      <c r="IXI556" s="440"/>
      <c r="IXJ556" s="3"/>
      <c r="IXK556" s="580"/>
      <c r="IXL556" s="3"/>
      <c r="IXM556" s="440"/>
      <c r="IXN556" s="3"/>
      <c r="IXO556" s="580"/>
      <c r="IXP556" s="3"/>
      <c r="IXQ556" s="440"/>
      <c r="IXR556" s="3"/>
      <c r="IXS556" s="580"/>
      <c r="IXT556" s="3"/>
      <c r="IXU556" s="440"/>
      <c r="IXV556" s="3"/>
      <c r="IXW556" s="580"/>
      <c r="IXX556" s="3"/>
      <c r="IXY556" s="440"/>
      <c r="IXZ556" s="3"/>
      <c r="IYA556" s="580"/>
      <c r="IYB556" s="3"/>
      <c r="IYC556" s="440"/>
      <c r="IYD556" s="3"/>
      <c r="IYE556" s="580"/>
      <c r="IYF556" s="3"/>
      <c r="IYG556" s="440"/>
      <c r="IYH556" s="3"/>
      <c r="IYI556" s="580"/>
      <c r="IYJ556" s="3"/>
      <c r="IYK556" s="440"/>
      <c r="IYL556" s="3"/>
      <c r="IYM556" s="580"/>
      <c r="IYN556" s="3"/>
      <c r="IYO556" s="440"/>
      <c r="IYP556" s="3"/>
      <c r="IYQ556" s="580"/>
      <c r="IYR556" s="3"/>
      <c r="IYS556" s="440"/>
      <c r="IYT556" s="3"/>
      <c r="IYU556" s="580"/>
      <c r="IYV556" s="3"/>
      <c r="IYW556" s="440"/>
      <c r="IYX556" s="3"/>
      <c r="IYY556" s="580"/>
      <c r="IYZ556" s="3"/>
      <c r="IZA556" s="440"/>
      <c r="IZB556" s="3"/>
      <c r="IZC556" s="580"/>
      <c r="IZD556" s="3"/>
      <c r="IZE556" s="440"/>
      <c r="IZF556" s="3"/>
      <c r="IZG556" s="580"/>
      <c r="IZH556" s="3"/>
      <c r="IZI556" s="440"/>
      <c r="IZJ556" s="3"/>
      <c r="IZK556" s="580"/>
      <c r="IZL556" s="3"/>
      <c r="IZM556" s="440"/>
      <c r="IZN556" s="3"/>
      <c r="IZO556" s="580"/>
      <c r="IZP556" s="3"/>
      <c r="IZQ556" s="440"/>
      <c r="IZR556" s="3"/>
      <c r="IZS556" s="580"/>
      <c r="IZT556" s="3"/>
      <c r="IZU556" s="440"/>
      <c r="IZV556" s="3"/>
      <c r="IZW556" s="580"/>
      <c r="IZX556" s="3"/>
      <c r="IZY556" s="440"/>
      <c r="IZZ556" s="3"/>
      <c r="JAA556" s="580"/>
      <c r="JAB556" s="3"/>
      <c r="JAC556" s="440"/>
      <c r="JAD556" s="3"/>
      <c r="JAE556" s="580"/>
      <c r="JAF556" s="3"/>
      <c r="JAG556" s="440"/>
      <c r="JAH556" s="3"/>
      <c r="JAI556" s="580"/>
      <c r="JAJ556" s="3"/>
      <c r="JAK556" s="440"/>
      <c r="JAL556" s="3"/>
      <c r="JAM556" s="580"/>
      <c r="JAN556" s="3"/>
      <c r="JAO556" s="440"/>
      <c r="JAP556" s="3"/>
      <c r="JAQ556" s="580"/>
      <c r="JAR556" s="3"/>
      <c r="JAS556" s="440"/>
      <c r="JAT556" s="3"/>
      <c r="JAU556" s="580"/>
      <c r="JAV556" s="3"/>
      <c r="JAW556" s="440"/>
      <c r="JAX556" s="3"/>
      <c r="JAY556" s="580"/>
      <c r="JAZ556" s="3"/>
      <c r="JBA556" s="440"/>
      <c r="JBB556" s="3"/>
      <c r="JBC556" s="580"/>
      <c r="JBD556" s="3"/>
      <c r="JBE556" s="440"/>
      <c r="JBF556" s="3"/>
      <c r="JBG556" s="580"/>
      <c r="JBH556" s="3"/>
      <c r="JBI556" s="440"/>
      <c r="JBJ556" s="3"/>
      <c r="JBK556" s="580"/>
      <c r="JBL556" s="3"/>
      <c r="JBM556" s="440"/>
      <c r="JBN556" s="3"/>
      <c r="JBO556" s="580"/>
      <c r="JBP556" s="3"/>
      <c r="JBQ556" s="440"/>
      <c r="JBR556" s="3"/>
      <c r="JBS556" s="580"/>
      <c r="JBT556" s="3"/>
      <c r="JBU556" s="440"/>
      <c r="JBV556" s="3"/>
      <c r="JBW556" s="580"/>
      <c r="JBX556" s="3"/>
      <c r="JBY556" s="440"/>
      <c r="JBZ556" s="3"/>
      <c r="JCA556" s="580"/>
      <c r="JCB556" s="3"/>
      <c r="JCC556" s="440"/>
      <c r="JCD556" s="3"/>
      <c r="JCE556" s="580"/>
      <c r="JCF556" s="3"/>
      <c r="JCG556" s="440"/>
      <c r="JCH556" s="3"/>
      <c r="JCI556" s="580"/>
      <c r="JCJ556" s="3"/>
      <c r="JCK556" s="440"/>
      <c r="JCL556" s="3"/>
      <c r="JCM556" s="580"/>
      <c r="JCN556" s="3"/>
      <c r="JCO556" s="440"/>
      <c r="JCP556" s="3"/>
      <c r="JCQ556" s="580"/>
      <c r="JCR556" s="3"/>
      <c r="JCS556" s="440"/>
      <c r="JCT556" s="3"/>
      <c r="JCU556" s="580"/>
      <c r="JCV556" s="3"/>
      <c r="JCW556" s="440"/>
      <c r="JCX556" s="3"/>
      <c r="JCY556" s="580"/>
      <c r="JCZ556" s="3"/>
      <c r="JDA556" s="440"/>
      <c r="JDB556" s="3"/>
      <c r="JDC556" s="580"/>
      <c r="JDD556" s="3"/>
      <c r="JDE556" s="440"/>
      <c r="JDF556" s="3"/>
      <c r="JDG556" s="580"/>
      <c r="JDH556" s="3"/>
      <c r="JDI556" s="440"/>
      <c r="JDJ556" s="3"/>
      <c r="JDK556" s="580"/>
      <c r="JDL556" s="3"/>
      <c r="JDM556" s="440"/>
      <c r="JDN556" s="3"/>
      <c r="JDO556" s="580"/>
      <c r="JDP556" s="3"/>
      <c r="JDQ556" s="440"/>
      <c r="JDR556" s="3"/>
      <c r="JDS556" s="580"/>
      <c r="JDT556" s="3"/>
      <c r="JDU556" s="440"/>
      <c r="JDV556" s="3"/>
      <c r="JDW556" s="580"/>
      <c r="JDX556" s="3"/>
      <c r="JDY556" s="440"/>
      <c r="JDZ556" s="3"/>
      <c r="JEA556" s="580"/>
      <c r="JEB556" s="3"/>
      <c r="JEC556" s="440"/>
      <c r="JED556" s="3"/>
      <c r="JEE556" s="580"/>
      <c r="JEF556" s="3"/>
      <c r="JEG556" s="440"/>
      <c r="JEH556" s="3"/>
      <c r="JEI556" s="580"/>
      <c r="JEJ556" s="3"/>
      <c r="JEK556" s="440"/>
      <c r="JEL556" s="3"/>
      <c r="JEM556" s="580"/>
      <c r="JEN556" s="3"/>
      <c r="JEO556" s="440"/>
      <c r="JEP556" s="3"/>
      <c r="JEQ556" s="580"/>
      <c r="JER556" s="3"/>
      <c r="JES556" s="440"/>
      <c r="JET556" s="3"/>
      <c r="JEU556" s="580"/>
      <c r="JEV556" s="3"/>
      <c r="JEW556" s="440"/>
      <c r="JEX556" s="3"/>
      <c r="JEY556" s="580"/>
      <c r="JEZ556" s="3"/>
      <c r="JFA556" s="440"/>
      <c r="JFB556" s="3"/>
      <c r="JFC556" s="580"/>
      <c r="JFD556" s="3"/>
      <c r="JFE556" s="440"/>
      <c r="JFF556" s="3"/>
      <c r="JFG556" s="580"/>
      <c r="JFH556" s="3"/>
      <c r="JFI556" s="440"/>
      <c r="JFJ556" s="3"/>
      <c r="JFK556" s="580"/>
      <c r="JFL556" s="3"/>
      <c r="JFM556" s="440"/>
      <c r="JFN556" s="3"/>
      <c r="JFO556" s="580"/>
      <c r="JFP556" s="3"/>
      <c r="JFQ556" s="440"/>
      <c r="JFR556" s="3"/>
      <c r="JFS556" s="580"/>
      <c r="JFT556" s="3"/>
      <c r="JFU556" s="440"/>
      <c r="JFV556" s="3"/>
      <c r="JFW556" s="580"/>
      <c r="JFX556" s="3"/>
      <c r="JFY556" s="440"/>
      <c r="JFZ556" s="3"/>
      <c r="JGA556" s="580"/>
      <c r="JGB556" s="3"/>
      <c r="JGC556" s="440"/>
      <c r="JGD556" s="3"/>
      <c r="JGE556" s="580"/>
      <c r="JGF556" s="3"/>
      <c r="JGG556" s="440"/>
      <c r="JGH556" s="3"/>
      <c r="JGI556" s="580"/>
      <c r="JGJ556" s="3"/>
      <c r="JGK556" s="440"/>
      <c r="JGL556" s="3"/>
      <c r="JGM556" s="580"/>
      <c r="JGN556" s="3"/>
      <c r="JGO556" s="440"/>
      <c r="JGP556" s="3"/>
      <c r="JGQ556" s="580"/>
      <c r="JGR556" s="3"/>
      <c r="JGS556" s="440"/>
      <c r="JGT556" s="3"/>
      <c r="JGU556" s="580"/>
      <c r="JGV556" s="3"/>
      <c r="JGW556" s="440"/>
      <c r="JGX556" s="3"/>
      <c r="JGY556" s="580"/>
      <c r="JGZ556" s="3"/>
      <c r="JHA556" s="440"/>
      <c r="JHB556" s="3"/>
      <c r="JHC556" s="580"/>
      <c r="JHD556" s="3"/>
      <c r="JHE556" s="440"/>
      <c r="JHF556" s="3"/>
      <c r="JHG556" s="580"/>
      <c r="JHH556" s="3"/>
      <c r="JHI556" s="440"/>
      <c r="JHJ556" s="3"/>
      <c r="JHK556" s="580"/>
      <c r="JHL556" s="3"/>
      <c r="JHM556" s="440"/>
      <c r="JHN556" s="3"/>
      <c r="JHO556" s="580"/>
      <c r="JHP556" s="3"/>
      <c r="JHQ556" s="440"/>
      <c r="JHR556" s="3"/>
      <c r="JHS556" s="580"/>
      <c r="JHT556" s="3"/>
      <c r="JHU556" s="440"/>
      <c r="JHV556" s="3"/>
      <c r="JHW556" s="580"/>
      <c r="JHX556" s="3"/>
      <c r="JHY556" s="440"/>
      <c r="JHZ556" s="3"/>
      <c r="JIA556" s="580"/>
      <c r="JIB556" s="3"/>
      <c r="JIC556" s="440"/>
      <c r="JID556" s="3"/>
      <c r="JIE556" s="580"/>
      <c r="JIF556" s="3"/>
      <c r="JIG556" s="440"/>
      <c r="JIH556" s="3"/>
      <c r="JII556" s="580"/>
      <c r="JIJ556" s="3"/>
      <c r="JIK556" s="440"/>
      <c r="JIL556" s="3"/>
      <c r="JIM556" s="580"/>
      <c r="JIN556" s="3"/>
      <c r="JIO556" s="440"/>
      <c r="JIP556" s="3"/>
      <c r="JIQ556" s="580"/>
      <c r="JIR556" s="3"/>
      <c r="JIS556" s="440"/>
      <c r="JIT556" s="3"/>
      <c r="JIU556" s="580"/>
      <c r="JIV556" s="3"/>
      <c r="JIW556" s="440"/>
      <c r="JIX556" s="3"/>
      <c r="JIY556" s="580"/>
      <c r="JIZ556" s="3"/>
      <c r="JJA556" s="440"/>
      <c r="JJB556" s="3"/>
      <c r="JJC556" s="580"/>
      <c r="JJD556" s="3"/>
      <c r="JJE556" s="440"/>
      <c r="JJF556" s="3"/>
      <c r="JJG556" s="580"/>
      <c r="JJH556" s="3"/>
      <c r="JJI556" s="440"/>
      <c r="JJJ556" s="3"/>
      <c r="JJK556" s="580"/>
      <c r="JJL556" s="3"/>
      <c r="JJM556" s="440"/>
      <c r="JJN556" s="3"/>
      <c r="JJO556" s="580"/>
      <c r="JJP556" s="3"/>
      <c r="JJQ556" s="440"/>
      <c r="JJR556" s="3"/>
      <c r="JJS556" s="580"/>
      <c r="JJT556" s="3"/>
      <c r="JJU556" s="440"/>
      <c r="JJV556" s="3"/>
      <c r="JJW556" s="580"/>
      <c r="JJX556" s="3"/>
      <c r="JJY556" s="440"/>
      <c r="JJZ556" s="3"/>
      <c r="JKA556" s="580"/>
      <c r="JKB556" s="3"/>
      <c r="JKC556" s="440"/>
      <c r="JKD556" s="3"/>
      <c r="JKE556" s="580"/>
      <c r="JKF556" s="3"/>
      <c r="JKG556" s="440"/>
      <c r="JKH556" s="3"/>
      <c r="JKI556" s="580"/>
      <c r="JKJ556" s="3"/>
      <c r="JKK556" s="440"/>
      <c r="JKL556" s="3"/>
      <c r="JKM556" s="580"/>
      <c r="JKN556" s="3"/>
      <c r="JKO556" s="440"/>
      <c r="JKP556" s="3"/>
      <c r="JKQ556" s="580"/>
      <c r="JKR556" s="3"/>
      <c r="JKS556" s="440"/>
      <c r="JKT556" s="3"/>
      <c r="JKU556" s="580"/>
      <c r="JKV556" s="3"/>
      <c r="JKW556" s="440"/>
      <c r="JKX556" s="3"/>
      <c r="JKY556" s="580"/>
      <c r="JKZ556" s="3"/>
      <c r="JLA556" s="440"/>
      <c r="JLB556" s="3"/>
      <c r="JLC556" s="580"/>
      <c r="JLD556" s="3"/>
      <c r="JLE556" s="440"/>
      <c r="JLF556" s="3"/>
      <c r="JLG556" s="580"/>
      <c r="JLH556" s="3"/>
      <c r="JLI556" s="440"/>
      <c r="JLJ556" s="3"/>
      <c r="JLK556" s="580"/>
      <c r="JLL556" s="3"/>
      <c r="JLM556" s="440"/>
      <c r="JLN556" s="3"/>
      <c r="JLO556" s="580"/>
      <c r="JLP556" s="3"/>
      <c r="JLQ556" s="440"/>
      <c r="JLR556" s="3"/>
      <c r="JLS556" s="580"/>
      <c r="JLT556" s="3"/>
      <c r="JLU556" s="440"/>
      <c r="JLV556" s="3"/>
      <c r="JLW556" s="580"/>
      <c r="JLX556" s="3"/>
      <c r="JLY556" s="440"/>
      <c r="JLZ556" s="3"/>
      <c r="JMA556" s="580"/>
      <c r="JMB556" s="3"/>
      <c r="JMC556" s="440"/>
      <c r="JMD556" s="3"/>
      <c r="JME556" s="580"/>
      <c r="JMF556" s="3"/>
      <c r="JMG556" s="440"/>
      <c r="JMH556" s="3"/>
      <c r="JMI556" s="580"/>
      <c r="JMJ556" s="3"/>
      <c r="JMK556" s="440"/>
      <c r="JML556" s="3"/>
      <c r="JMM556" s="580"/>
      <c r="JMN556" s="3"/>
      <c r="JMO556" s="440"/>
      <c r="JMP556" s="3"/>
      <c r="JMQ556" s="580"/>
      <c r="JMR556" s="3"/>
      <c r="JMS556" s="440"/>
      <c r="JMT556" s="3"/>
      <c r="JMU556" s="580"/>
      <c r="JMV556" s="3"/>
      <c r="JMW556" s="440"/>
      <c r="JMX556" s="3"/>
      <c r="JMY556" s="580"/>
      <c r="JMZ556" s="3"/>
      <c r="JNA556" s="440"/>
      <c r="JNB556" s="3"/>
      <c r="JNC556" s="580"/>
      <c r="JND556" s="3"/>
      <c r="JNE556" s="440"/>
      <c r="JNF556" s="3"/>
      <c r="JNG556" s="580"/>
      <c r="JNH556" s="3"/>
      <c r="JNI556" s="440"/>
      <c r="JNJ556" s="3"/>
      <c r="JNK556" s="580"/>
      <c r="JNL556" s="3"/>
      <c r="JNM556" s="440"/>
      <c r="JNN556" s="3"/>
      <c r="JNO556" s="580"/>
      <c r="JNP556" s="3"/>
      <c r="JNQ556" s="440"/>
      <c r="JNR556" s="3"/>
      <c r="JNS556" s="580"/>
      <c r="JNT556" s="3"/>
      <c r="JNU556" s="440"/>
      <c r="JNV556" s="3"/>
      <c r="JNW556" s="580"/>
      <c r="JNX556" s="3"/>
      <c r="JNY556" s="440"/>
      <c r="JNZ556" s="3"/>
      <c r="JOA556" s="580"/>
      <c r="JOB556" s="3"/>
      <c r="JOC556" s="440"/>
      <c r="JOD556" s="3"/>
      <c r="JOE556" s="580"/>
      <c r="JOF556" s="3"/>
      <c r="JOG556" s="440"/>
      <c r="JOH556" s="3"/>
      <c r="JOI556" s="580"/>
      <c r="JOJ556" s="3"/>
      <c r="JOK556" s="440"/>
      <c r="JOL556" s="3"/>
      <c r="JOM556" s="580"/>
      <c r="JON556" s="3"/>
      <c r="JOO556" s="440"/>
      <c r="JOP556" s="3"/>
      <c r="JOQ556" s="580"/>
      <c r="JOR556" s="3"/>
      <c r="JOS556" s="440"/>
      <c r="JOT556" s="3"/>
      <c r="JOU556" s="580"/>
      <c r="JOV556" s="3"/>
      <c r="JOW556" s="440"/>
      <c r="JOX556" s="3"/>
      <c r="JOY556" s="580"/>
      <c r="JOZ556" s="3"/>
      <c r="JPA556" s="440"/>
      <c r="JPB556" s="3"/>
      <c r="JPC556" s="580"/>
      <c r="JPD556" s="3"/>
      <c r="JPE556" s="440"/>
      <c r="JPF556" s="3"/>
      <c r="JPG556" s="580"/>
      <c r="JPH556" s="3"/>
      <c r="JPI556" s="440"/>
      <c r="JPJ556" s="3"/>
      <c r="JPK556" s="580"/>
      <c r="JPL556" s="3"/>
      <c r="JPM556" s="440"/>
      <c r="JPN556" s="3"/>
      <c r="JPO556" s="580"/>
      <c r="JPP556" s="3"/>
      <c r="JPQ556" s="440"/>
      <c r="JPR556" s="3"/>
      <c r="JPS556" s="580"/>
      <c r="JPT556" s="3"/>
      <c r="JPU556" s="440"/>
      <c r="JPV556" s="3"/>
      <c r="JPW556" s="580"/>
      <c r="JPX556" s="3"/>
      <c r="JPY556" s="440"/>
      <c r="JPZ556" s="3"/>
      <c r="JQA556" s="580"/>
      <c r="JQB556" s="3"/>
      <c r="JQC556" s="440"/>
      <c r="JQD556" s="3"/>
      <c r="JQE556" s="580"/>
      <c r="JQF556" s="3"/>
      <c r="JQG556" s="440"/>
      <c r="JQH556" s="3"/>
      <c r="JQI556" s="580"/>
      <c r="JQJ556" s="3"/>
      <c r="JQK556" s="440"/>
      <c r="JQL556" s="3"/>
      <c r="JQM556" s="580"/>
      <c r="JQN556" s="3"/>
      <c r="JQO556" s="440"/>
      <c r="JQP556" s="3"/>
      <c r="JQQ556" s="580"/>
      <c r="JQR556" s="3"/>
      <c r="JQS556" s="440"/>
      <c r="JQT556" s="3"/>
      <c r="JQU556" s="580"/>
      <c r="JQV556" s="3"/>
      <c r="JQW556" s="440"/>
      <c r="JQX556" s="3"/>
      <c r="JQY556" s="580"/>
      <c r="JQZ556" s="3"/>
      <c r="JRA556" s="440"/>
      <c r="JRB556" s="3"/>
      <c r="JRC556" s="580"/>
      <c r="JRD556" s="3"/>
      <c r="JRE556" s="440"/>
      <c r="JRF556" s="3"/>
      <c r="JRG556" s="580"/>
      <c r="JRH556" s="3"/>
      <c r="JRI556" s="440"/>
      <c r="JRJ556" s="3"/>
      <c r="JRK556" s="580"/>
      <c r="JRL556" s="3"/>
      <c r="JRM556" s="440"/>
      <c r="JRN556" s="3"/>
      <c r="JRO556" s="580"/>
      <c r="JRP556" s="3"/>
      <c r="JRQ556" s="440"/>
      <c r="JRR556" s="3"/>
      <c r="JRS556" s="580"/>
      <c r="JRT556" s="3"/>
      <c r="JRU556" s="440"/>
      <c r="JRV556" s="3"/>
      <c r="JRW556" s="580"/>
      <c r="JRX556" s="3"/>
      <c r="JRY556" s="440"/>
      <c r="JRZ556" s="3"/>
      <c r="JSA556" s="580"/>
      <c r="JSB556" s="3"/>
      <c r="JSC556" s="440"/>
      <c r="JSD556" s="3"/>
      <c r="JSE556" s="580"/>
      <c r="JSF556" s="3"/>
      <c r="JSG556" s="440"/>
      <c r="JSH556" s="3"/>
      <c r="JSI556" s="580"/>
      <c r="JSJ556" s="3"/>
      <c r="JSK556" s="440"/>
      <c r="JSL556" s="3"/>
      <c r="JSM556" s="580"/>
      <c r="JSN556" s="3"/>
      <c r="JSO556" s="440"/>
      <c r="JSP556" s="3"/>
      <c r="JSQ556" s="580"/>
      <c r="JSR556" s="3"/>
      <c r="JSS556" s="440"/>
      <c r="JST556" s="3"/>
      <c r="JSU556" s="580"/>
      <c r="JSV556" s="3"/>
      <c r="JSW556" s="440"/>
      <c r="JSX556" s="3"/>
      <c r="JSY556" s="580"/>
      <c r="JSZ556" s="3"/>
      <c r="JTA556" s="440"/>
      <c r="JTB556" s="3"/>
      <c r="JTC556" s="580"/>
      <c r="JTD556" s="3"/>
      <c r="JTE556" s="440"/>
      <c r="JTF556" s="3"/>
      <c r="JTG556" s="580"/>
      <c r="JTH556" s="3"/>
      <c r="JTI556" s="440"/>
      <c r="JTJ556" s="3"/>
      <c r="JTK556" s="580"/>
      <c r="JTL556" s="3"/>
      <c r="JTM556" s="440"/>
      <c r="JTN556" s="3"/>
      <c r="JTO556" s="580"/>
      <c r="JTP556" s="3"/>
      <c r="JTQ556" s="440"/>
      <c r="JTR556" s="3"/>
      <c r="JTS556" s="580"/>
      <c r="JTT556" s="3"/>
      <c r="JTU556" s="440"/>
      <c r="JTV556" s="3"/>
      <c r="JTW556" s="580"/>
      <c r="JTX556" s="3"/>
      <c r="JTY556" s="440"/>
      <c r="JTZ556" s="3"/>
      <c r="JUA556" s="580"/>
      <c r="JUB556" s="3"/>
      <c r="JUC556" s="440"/>
      <c r="JUD556" s="3"/>
      <c r="JUE556" s="580"/>
      <c r="JUF556" s="3"/>
      <c r="JUG556" s="440"/>
      <c r="JUH556" s="3"/>
      <c r="JUI556" s="580"/>
      <c r="JUJ556" s="3"/>
      <c r="JUK556" s="440"/>
      <c r="JUL556" s="3"/>
      <c r="JUM556" s="580"/>
      <c r="JUN556" s="3"/>
      <c r="JUO556" s="440"/>
      <c r="JUP556" s="3"/>
      <c r="JUQ556" s="580"/>
      <c r="JUR556" s="3"/>
      <c r="JUS556" s="440"/>
      <c r="JUT556" s="3"/>
      <c r="JUU556" s="580"/>
      <c r="JUV556" s="3"/>
      <c r="JUW556" s="440"/>
      <c r="JUX556" s="3"/>
      <c r="JUY556" s="580"/>
      <c r="JUZ556" s="3"/>
      <c r="JVA556" s="440"/>
      <c r="JVB556" s="3"/>
      <c r="JVC556" s="580"/>
      <c r="JVD556" s="3"/>
      <c r="JVE556" s="440"/>
      <c r="JVF556" s="3"/>
      <c r="JVG556" s="580"/>
      <c r="JVH556" s="3"/>
      <c r="JVI556" s="440"/>
      <c r="JVJ556" s="3"/>
      <c r="JVK556" s="580"/>
      <c r="JVL556" s="3"/>
      <c r="JVM556" s="440"/>
      <c r="JVN556" s="3"/>
      <c r="JVO556" s="580"/>
      <c r="JVP556" s="3"/>
      <c r="JVQ556" s="440"/>
      <c r="JVR556" s="3"/>
      <c r="JVS556" s="580"/>
      <c r="JVT556" s="3"/>
      <c r="JVU556" s="440"/>
      <c r="JVV556" s="3"/>
      <c r="JVW556" s="580"/>
      <c r="JVX556" s="3"/>
      <c r="JVY556" s="440"/>
      <c r="JVZ556" s="3"/>
      <c r="JWA556" s="580"/>
      <c r="JWB556" s="3"/>
      <c r="JWC556" s="440"/>
      <c r="JWD556" s="3"/>
      <c r="JWE556" s="580"/>
      <c r="JWF556" s="3"/>
      <c r="JWG556" s="440"/>
      <c r="JWH556" s="3"/>
      <c r="JWI556" s="580"/>
      <c r="JWJ556" s="3"/>
      <c r="JWK556" s="440"/>
      <c r="JWL556" s="3"/>
      <c r="JWM556" s="580"/>
      <c r="JWN556" s="3"/>
      <c r="JWO556" s="440"/>
      <c r="JWP556" s="3"/>
      <c r="JWQ556" s="580"/>
      <c r="JWR556" s="3"/>
      <c r="JWS556" s="440"/>
      <c r="JWT556" s="3"/>
      <c r="JWU556" s="580"/>
      <c r="JWV556" s="3"/>
      <c r="JWW556" s="440"/>
      <c r="JWX556" s="3"/>
      <c r="JWY556" s="580"/>
      <c r="JWZ556" s="3"/>
      <c r="JXA556" s="440"/>
      <c r="JXB556" s="3"/>
      <c r="JXC556" s="580"/>
      <c r="JXD556" s="3"/>
      <c r="JXE556" s="440"/>
      <c r="JXF556" s="3"/>
      <c r="JXG556" s="580"/>
      <c r="JXH556" s="3"/>
      <c r="JXI556" s="440"/>
      <c r="JXJ556" s="3"/>
      <c r="JXK556" s="580"/>
      <c r="JXL556" s="3"/>
      <c r="JXM556" s="440"/>
      <c r="JXN556" s="3"/>
      <c r="JXO556" s="580"/>
      <c r="JXP556" s="3"/>
      <c r="JXQ556" s="440"/>
      <c r="JXR556" s="3"/>
      <c r="JXS556" s="580"/>
      <c r="JXT556" s="3"/>
      <c r="JXU556" s="440"/>
      <c r="JXV556" s="3"/>
      <c r="JXW556" s="580"/>
      <c r="JXX556" s="3"/>
      <c r="JXY556" s="440"/>
      <c r="JXZ556" s="3"/>
      <c r="JYA556" s="580"/>
      <c r="JYB556" s="3"/>
      <c r="JYC556" s="440"/>
      <c r="JYD556" s="3"/>
      <c r="JYE556" s="580"/>
      <c r="JYF556" s="3"/>
      <c r="JYG556" s="440"/>
      <c r="JYH556" s="3"/>
      <c r="JYI556" s="580"/>
      <c r="JYJ556" s="3"/>
      <c r="JYK556" s="440"/>
      <c r="JYL556" s="3"/>
      <c r="JYM556" s="580"/>
      <c r="JYN556" s="3"/>
      <c r="JYO556" s="440"/>
      <c r="JYP556" s="3"/>
      <c r="JYQ556" s="580"/>
      <c r="JYR556" s="3"/>
      <c r="JYS556" s="440"/>
      <c r="JYT556" s="3"/>
      <c r="JYU556" s="580"/>
      <c r="JYV556" s="3"/>
      <c r="JYW556" s="440"/>
      <c r="JYX556" s="3"/>
      <c r="JYY556" s="580"/>
      <c r="JYZ556" s="3"/>
      <c r="JZA556" s="440"/>
      <c r="JZB556" s="3"/>
      <c r="JZC556" s="580"/>
      <c r="JZD556" s="3"/>
      <c r="JZE556" s="440"/>
      <c r="JZF556" s="3"/>
      <c r="JZG556" s="580"/>
      <c r="JZH556" s="3"/>
      <c r="JZI556" s="440"/>
      <c r="JZJ556" s="3"/>
      <c r="JZK556" s="580"/>
      <c r="JZL556" s="3"/>
      <c r="JZM556" s="440"/>
      <c r="JZN556" s="3"/>
      <c r="JZO556" s="580"/>
      <c r="JZP556" s="3"/>
      <c r="JZQ556" s="440"/>
      <c r="JZR556" s="3"/>
      <c r="JZS556" s="580"/>
      <c r="JZT556" s="3"/>
      <c r="JZU556" s="440"/>
      <c r="JZV556" s="3"/>
      <c r="JZW556" s="580"/>
      <c r="JZX556" s="3"/>
      <c r="JZY556" s="440"/>
      <c r="JZZ556" s="3"/>
      <c r="KAA556" s="580"/>
      <c r="KAB556" s="3"/>
      <c r="KAC556" s="440"/>
      <c r="KAD556" s="3"/>
      <c r="KAE556" s="580"/>
      <c r="KAF556" s="3"/>
      <c r="KAG556" s="440"/>
      <c r="KAH556" s="3"/>
      <c r="KAI556" s="580"/>
      <c r="KAJ556" s="3"/>
      <c r="KAK556" s="440"/>
      <c r="KAL556" s="3"/>
      <c r="KAM556" s="580"/>
      <c r="KAN556" s="3"/>
      <c r="KAO556" s="440"/>
      <c r="KAP556" s="3"/>
      <c r="KAQ556" s="580"/>
      <c r="KAR556" s="3"/>
      <c r="KAS556" s="440"/>
      <c r="KAT556" s="3"/>
      <c r="KAU556" s="580"/>
      <c r="KAV556" s="3"/>
      <c r="KAW556" s="440"/>
      <c r="KAX556" s="3"/>
      <c r="KAY556" s="580"/>
      <c r="KAZ556" s="3"/>
      <c r="KBA556" s="440"/>
      <c r="KBB556" s="3"/>
      <c r="KBC556" s="580"/>
      <c r="KBD556" s="3"/>
      <c r="KBE556" s="440"/>
      <c r="KBF556" s="3"/>
      <c r="KBG556" s="580"/>
      <c r="KBH556" s="3"/>
      <c r="KBI556" s="440"/>
      <c r="KBJ556" s="3"/>
      <c r="KBK556" s="580"/>
      <c r="KBL556" s="3"/>
      <c r="KBM556" s="440"/>
      <c r="KBN556" s="3"/>
      <c r="KBO556" s="580"/>
      <c r="KBP556" s="3"/>
      <c r="KBQ556" s="440"/>
      <c r="KBR556" s="3"/>
      <c r="KBS556" s="580"/>
      <c r="KBT556" s="3"/>
      <c r="KBU556" s="440"/>
      <c r="KBV556" s="3"/>
      <c r="KBW556" s="580"/>
      <c r="KBX556" s="3"/>
      <c r="KBY556" s="440"/>
      <c r="KBZ556" s="3"/>
      <c r="KCA556" s="580"/>
      <c r="KCB556" s="3"/>
      <c r="KCC556" s="440"/>
      <c r="KCD556" s="3"/>
      <c r="KCE556" s="580"/>
      <c r="KCF556" s="3"/>
      <c r="KCG556" s="440"/>
      <c r="KCH556" s="3"/>
      <c r="KCI556" s="580"/>
      <c r="KCJ556" s="3"/>
      <c r="KCK556" s="440"/>
      <c r="KCL556" s="3"/>
      <c r="KCM556" s="580"/>
      <c r="KCN556" s="3"/>
      <c r="KCO556" s="440"/>
      <c r="KCP556" s="3"/>
      <c r="KCQ556" s="580"/>
      <c r="KCR556" s="3"/>
      <c r="KCS556" s="440"/>
      <c r="KCT556" s="3"/>
      <c r="KCU556" s="580"/>
      <c r="KCV556" s="3"/>
      <c r="KCW556" s="440"/>
      <c r="KCX556" s="3"/>
      <c r="KCY556" s="580"/>
      <c r="KCZ556" s="3"/>
      <c r="KDA556" s="440"/>
      <c r="KDB556" s="3"/>
      <c r="KDC556" s="580"/>
      <c r="KDD556" s="3"/>
      <c r="KDE556" s="440"/>
      <c r="KDF556" s="3"/>
      <c r="KDG556" s="580"/>
      <c r="KDH556" s="3"/>
      <c r="KDI556" s="440"/>
      <c r="KDJ556" s="3"/>
      <c r="KDK556" s="580"/>
      <c r="KDL556" s="3"/>
      <c r="KDM556" s="440"/>
      <c r="KDN556" s="3"/>
      <c r="KDO556" s="580"/>
      <c r="KDP556" s="3"/>
      <c r="KDQ556" s="440"/>
      <c r="KDR556" s="3"/>
      <c r="KDS556" s="580"/>
      <c r="KDT556" s="3"/>
      <c r="KDU556" s="440"/>
      <c r="KDV556" s="3"/>
      <c r="KDW556" s="580"/>
      <c r="KDX556" s="3"/>
      <c r="KDY556" s="440"/>
      <c r="KDZ556" s="3"/>
      <c r="KEA556" s="580"/>
      <c r="KEB556" s="3"/>
      <c r="KEC556" s="440"/>
      <c r="KED556" s="3"/>
      <c r="KEE556" s="580"/>
      <c r="KEF556" s="3"/>
      <c r="KEG556" s="440"/>
      <c r="KEH556" s="3"/>
      <c r="KEI556" s="580"/>
      <c r="KEJ556" s="3"/>
      <c r="KEK556" s="440"/>
      <c r="KEL556" s="3"/>
      <c r="KEM556" s="580"/>
      <c r="KEN556" s="3"/>
      <c r="KEO556" s="440"/>
      <c r="KEP556" s="3"/>
      <c r="KEQ556" s="580"/>
      <c r="KER556" s="3"/>
      <c r="KES556" s="440"/>
      <c r="KET556" s="3"/>
      <c r="KEU556" s="580"/>
      <c r="KEV556" s="3"/>
      <c r="KEW556" s="440"/>
      <c r="KEX556" s="3"/>
      <c r="KEY556" s="580"/>
      <c r="KEZ556" s="3"/>
      <c r="KFA556" s="440"/>
      <c r="KFB556" s="3"/>
      <c r="KFC556" s="580"/>
      <c r="KFD556" s="3"/>
      <c r="KFE556" s="440"/>
      <c r="KFF556" s="3"/>
      <c r="KFG556" s="580"/>
      <c r="KFH556" s="3"/>
      <c r="KFI556" s="440"/>
      <c r="KFJ556" s="3"/>
      <c r="KFK556" s="580"/>
      <c r="KFL556" s="3"/>
      <c r="KFM556" s="440"/>
      <c r="KFN556" s="3"/>
      <c r="KFO556" s="580"/>
      <c r="KFP556" s="3"/>
      <c r="KFQ556" s="440"/>
      <c r="KFR556" s="3"/>
      <c r="KFS556" s="580"/>
      <c r="KFT556" s="3"/>
      <c r="KFU556" s="440"/>
      <c r="KFV556" s="3"/>
      <c r="KFW556" s="580"/>
      <c r="KFX556" s="3"/>
      <c r="KFY556" s="440"/>
      <c r="KFZ556" s="3"/>
      <c r="KGA556" s="580"/>
      <c r="KGB556" s="3"/>
      <c r="KGC556" s="440"/>
      <c r="KGD556" s="3"/>
      <c r="KGE556" s="580"/>
      <c r="KGF556" s="3"/>
      <c r="KGG556" s="440"/>
      <c r="KGH556" s="3"/>
      <c r="KGI556" s="580"/>
      <c r="KGJ556" s="3"/>
      <c r="KGK556" s="440"/>
      <c r="KGL556" s="3"/>
      <c r="KGM556" s="580"/>
      <c r="KGN556" s="3"/>
      <c r="KGO556" s="440"/>
      <c r="KGP556" s="3"/>
      <c r="KGQ556" s="580"/>
      <c r="KGR556" s="3"/>
      <c r="KGS556" s="440"/>
      <c r="KGT556" s="3"/>
      <c r="KGU556" s="580"/>
      <c r="KGV556" s="3"/>
      <c r="KGW556" s="440"/>
      <c r="KGX556" s="3"/>
      <c r="KGY556" s="580"/>
      <c r="KGZ556" s="3"/>
      <c r="KHA556" s="440"/>
      <c r="KHB556" s="3"/>
      <c r="KHC556" s="580"/>
      <c r="KHD556" s="3"/>
      <c r="KHE556" s="440"/>
      <c r="KHF556" s="3"/>
      <c r="KHG556" s="580"/>
      <c r="KHH556" s="3"/>
      <c r="KHI556" s="440"/>
      <c r="KHJ556" s="3"/>
      <c r="KHK556" s="580"/>
      <c r="KHL556" s="3"/>
      <c r="KHM556" s="440"/>
      <c r="KHN556" s="3"/>
      <c r="KHO556" s="580"/>
      <c r="KHP556" s="3"/>
      <c r="KHQ556" s="440"/>
      <c r="KHR556" s="3"/>
      <c r="KHS556" s="580"/>
      <c r="KHT556" s="3"/>
      <c r="KHU556" s="440"/>
      <c r="KHV556" s="3"/>
      <c r="KHW556" s="580"/>
      <c r="KHX556" s="3"/>
      <c r="KHY556" s="440"/>
      <c r="KHZ556" s="3"/>
      <c r="KIA556" s="580"/>
      <c r="KIB556" s="3"/>
      <c r="KIC556" s="440"/>
      <c r="KID556" s="3"/>
      <c r="KIE556" s="580"/>
      <c r="KIF556" s="3"/>
      <c r="KIG556" s="440"/>
      <c r="KIH556" s="3"/>
      <c r="KII556" s="580"/>
      <c r="KIJ556" s="3"/>
      <c r="KIK556" s="440"/>
      <c r="KIL556" s="3"/>
      <c r="KIM556" s="580"/>
      <c r="KIN556" s="3"/>
      <c r="KIO556" s="440"/>
      <c r="KIP556" s="3"/>
      <c r="KIQ556" s="580"/>
      <c r="KIR556" s="3"/>
      <c r="KIS556" s="440"/>
      <c r="KIT556" s="3"/>
      <c r="KIU556" s="580"/>
      <c r="KIV556" s="3"/>
      <c r="KIW556" s="440"/>
      <c r="KIX556" s="3"/>
      <c r="KIY556" s="580"/>
      <c r="KIZ556" s="3"/>
      <c r="KJA556" s="440"/>
      <c r="KJB556" s="3"/>
      <c r="KJC556" s="580"/>
      <c r="KJD556" s="3"/>
      <c r="KJE556" s="440"/>
      <c r="KJF556" s="3"/>
      <c r="KJG556" s="580"/>
      <c r="KJH556" s="3"/>
      <c r="KJI556" s="440"/>
      <c r="KJJ556" s="3"/>
      <c r="KJK556" s="580"/>
      <c r="KJL556" s="3"/>
      <c r="KJM556" s="440"/>
      <c r="KJN556" s="3"/>
      <c r="KJO556" s="580"/>
      <c r="KJP556" s="3"/>
      <c r="KJQ556" s="440"/>
      <c r="KJR556" s="3"/>
      <c r="KJS556" s="580"/>
      <c r="KJT556" s="3"/>
      <c r="KJU556" s="440"/>
      <c r="KJV556" s="3"/>
      <c r="KJW556" s="580"/>
      <c r="KJX556" s="3"/>
      <c r="KJY556" s="440"/>
      <c r="KJZ556" s="3"/>
      <c r="KKA556" s="580"/>
      <c r="KKB556" s="3"/>
      <c r="KKC556" s="440"/>
      <c r="KKD556" s="3"/>
      <c r="KKE556" s="580"/>
      <c r="KKF556" s="3"/>
      <c r="KKG556" s="440"/>
      <c r="KKH556" s="3"/>
      <c r="KKI556" s="580"/>
      <c r="KKJ556" s="3"/>
      <c r="KKK556" s="440"/>
      <c r="KKL556" s="3"/>
      <c r="KKM556" s="580"/>
      <c r="KKN556" s="3"/>
      <c r="KKO556" s="440"/>
      <c r="KKP556" s="3"/>
      <c r="KKQ556" s="580"/>
      <c r="KKR556" s="3"/>
      <c r="KKS556" s="440"/>
      <c r="KKT556" s="3"/>
      <c r="KKU556" s="580"/>
      <c r="KKV556" s="3"/>
      <c r="KKW556" s="440"/>
      <c r="KKX556" s="3"/>
      <c r="KKY556" s="580"/>
      <c r="KKZ556" s="3"/>
      <c r="KLA556" s="440"/>
      <c r="KLB556" s="3"/>
      <c r="KLC556" s="580"/>
      <c r="KLD556" s="3"/>
      <c r="KLE556" s="440"/>
      <c r="KLF556" s="3"/>
      <c r="KLG556" s="580"/>
      <c r="KLH556" s="3"/>
      <c r="KLI556" s="440"/>
      <c r="KLJ556" s="3"/>
      <c r="KLK556" s="580"/>
      <c r="KLL556" s="3"/>
      <c r="KLM556" s="440"/>
      <c r="KLN556" s="3"/>
      <c r="KLO556" s="580"/>
      <c r="KLP556" s="3"/>
      <c r="KLQ556" s="440"/>
      <c r="KLR556" s="3"/>
      <c r="KLS556" s="580"/>
      <c r="KLT556" s="3"/>
      <c r="KLU556" s="440"/>
      <c r="KLV556" s="3"/>
      <c r="KLW556" s="580"/>
      <c r="KLX556" s="3"/>
      <c r="KLY556" s="440"/>
      <c r="KLZ556" s="3"/>
      <c r="KMA556" s="580"/>
      <c r="KMB556" s="3"/>
      <c r="KMC556" s="440"/>
      <c r="KMD556" s="3"/>
      <c r="KME556" s="580"/>
      <c r="KMF556" s="3"/>
      <c r="KMG556" s="440"/>
      <c r="KMH556" s="3"/>
      <c r="KMI556" s="580"/>
      <c r="KMJ556" s="3"/>
      <c r="KMK556" s="440"/>
      <c r="KML556" s="3"/>
      <c r="KMM556" s="580"/>
      <c r="KMN556" s="3"/>
      <c r="KMO556" s="440"/>
      <c r="KMP556" s="3"/>
      <c r="KMQ556" s="580"/>
      <c r="KMR556" s="3"/>
      <c r="KMS556" s="440"/>
      <c r="KMT556" s="3"/>
      <c r="KMU556" s="580"/>
      <c r="KMV556" s="3"/>
      <c r="KMW556" s="440"/>
      <c r="KMX556" s="3"/>
      <c r="KMY556" s="580"/>
      <c r="KMZ556" s="3"/>
      <c r="KNA556" s="440"/>
      <c r="KNB556" s="3"/>
      <c r="KNC556" s="580"/>
      <c r="KND556" s="3"/>
      <c r="KNE556" s="440"/>
      <c r="KNF556" s="3"/>
      <c r="KNG556" s="580"/>
      <c r="KNH556" s="3"/>
      <c r="KNI556" s="440"/>
      <c r="KNJ556" s="3"/>
      <c r="KNK556" s="580"/>
      <c r="KNL556" s="3"/>
      <c r="KNM556" s="440"/>
      <c r="KNN556" s="3"/>
      <c r="KNO556" s="580"/>
      <c r="KNP556" s="3"/>
      <c r="KNQ556" s="440"/>
      <c r="KNR556" s="3"/>
      <c r="KNS556" s="580"/>
      <c r="KNT556" s="3"/>
      <c r="KNU556" s="440"/>
      <c r="KNV556" s="3"/>
      <c r="KNW556" s="580"/>
      <c r="KNX556" s="3"/>
      <c r="KNY556" s="440"/>
      <c r="KNZ556" s="3"/>
      <c r="KOA556" s="580"/>
      <c r="KOB556" s="3"/>
      <c r="KOC556" s="440"/>
      <c r="KOD556" s="3"/>
      <c r="KOE556" s="580"/>
      <c r="KOF556" s="3"/>
      <c r="KOG556" s="440"/>
      <c r="KOH556" s="3"/>
      <c r="KOI556" s="580"/>
      <c r="KOJ556" s="3"/>
      <c r="KOK556" s="440"/>
      <c r="KOL556" s="3"/>
      <c r="KOM556" s="580"/>
      <c r="KON556" s="3"/>
      <c r="KOO556" s="440"/>
      <c r="KOP556" s="3"/>
      <c r="KOQ556" s="580"/>
      <c r="KOR556" s="3"/>
      <c r="KOS556" s="440"/>
      <c r="KOT556" s="3"/>
      <c r="KOU556" s="580"/>
      <c r="KOV556" s="3"/>
      <c r="KOW556" s="440"/>
      <c r="KOX556" s="3"/>
      <c r="KOY556" s="580"/>
      <c r="KOZ556" s="3"/>
      <c r="KPA556" s="440"/>
      <c r="KPB556" s="3"/>
      <c r="KPC556" s="580"/>
      <c r="KPD556" s="3"/>
      <c r="KPE556" s="440"/>
      <c r="KPF556" s="3"/>
      <c r="KPG556" s="580"/>
      <c r="KPH556" s="3"/>
      <c r="KPI556" s="440"/>
      <c r="KPJ556" s="3"/>
      <c r="KPK556" s="580"/>
      <c r="KPL556" s="3"/>
      <c r="KPM556" s="440"/>
      <c r="KPN556" s="3"/>
      <c r="KPO556" s="580"/>
      <c r="KPP556" s="3"/>
      <c r="KPQ556" s="440"/>
      <c r="KPR556" s="3"/>
      <c r="KPS556" s="580"/>
      <c r="KPT556" s="3"/>
      <c r="KPU556" s="440"/>
      <c r="KPV556" s="3"/>
      <c r="KPW556" s="580"/>
      <c r="KPX556" s="3"/>
      <c r="KPY556" s="440"/>
      <c r="KPZ556" s="3"/>
      <c r="KQA556" s="580"/>
      <c r="KQB556" s="3"/>
      <c r="KQC556" s="440"/>
      <c r="KQD556" s="3"/>
      <c r="KQE556" s="580"/>
      <c r="KQF556" s="3"/>
      <c r="KQG556" s="440"/>
      <c r="KQH556" s="3"/>
      <c r="KQI556" s="580"/>
      <c r="KQJ556" s="3"/>
      <c r="KQK556" s="440"/>
      <c r="KQL556" s="3"/>
      <c r="KQM556" s="580"/>
      <c r="KQN556" s="3"/>
      <c r="KQO556" s="440"/>
      <c r="KQP556" s="3"/>
      <c r="KQQ556" s="580"/>
      <c r="KQR556" s="3"/>
      <c r="KQS556" s="440"/>
      <c r="KQT556" s="3"/>
      <c r="KQU556" s="580"/>
      <c r="KQV556" s="3"/>
      <c r="KQW556" s="440"/>
      <c r="KQX556" s="3"/>
      <c r="KQY556" s="580"/>
      <c r="KQZ556" s="3"/>
      <c r="KRA556" s="440"/>
      <c r="KRB556" s="3"/>
      <c r="KRC556" s="580"/>
      <c r="KRD556" s="3"/>
      <c r="KRE556" s="440"/>
      <c r="KRF556" s="3"/>
      <c r="KRG556" s="580"/>
      <c r="KRH556" s="3"/>
      <c r="KRI556" s="440"/>
      <c r="KRJ556" s="3"/>
      <c r="KRK556" s="580"/>
      <c r="KRL556" s="3"/>
      <c r="KRM556" s="440"/>
      <c r="KRN556" s="3"/>
      <c r="KRO556" s="580"/>
      <c r="KRP556" s="3"/>
      <c r="KRQ556" s="440"/>
      <c r="KRR556" s="3"/>
      <c r="KRS556" s="580"/>
      <c r="KRT556" s="3"/>
      <c r="KRU556" s="440"/>
      <c r="KRV556" s="3"/>
      <c r="KRW556" s="580"/>
      <c r="KRX556" s="3"/>
      <c r="KRY556" s="440"/>
      <c r="KRZ556" s="3"/>
      <c r="KSA556" s="580"/>
      <c r="KSB556" s="3"/>
      <c r="KSC556" s="440"/>
      <c r="KSD556" s="3"/>
      <c r="KSE556" s="580"/>
      <c r="KSF556" s="3"/>
      <c r="KSG556" s="440"/>
      <c r="KSH556" s="3"/>
      <c r="KSI556" s="580"/>
      <c r="KSJ556" s="3"/>
      <c r="KSK556" s="440"/>
      <c r="KSL556" s="3"/>
      <c r="KSM556" s="580"/>
      <c r="KSN556" s="3"/>
      <c r="KSO556" s="440"/>
      <c r="KSP556" s="3"/>
      <c r="KSQ556" s="580"/>
      <c r="KSR556" s="3"/>
      <c r="KSS556" s="440"/>
      <c r="KST556" s="3"/>
      <c r="KSU556" s="580"/>
      <c r="KSV556" s="3"/>
      <c r="KSW556" s="440"/>
      <c r="KSX556" s="3"/>
      <c r="KSY556" s="580"/>
      <c r="KSZ556" s="3"/>
      <c r="KTA556" s="440"/>
      <c r="KTB556" s="3"/>
      <c r="KTC556" s="580"/>
      <c r="KTD556" s="3"/>
      <c r="KTE556" s="440"/>
      <c r="KTF556" s="3"/>
      <c r="KTG556" s="580"/>
      <c r="KTH556" s="3"/>
      <c r="KTI556" s="440"/>
      <c r="KTJ556" s="3"/>
      <c r="KTK556" s="580"/>
      <c r="KTL556" s="3"/>
      <c r="KTM556" s="440"/>
      <c r="KTN556" s="3"/>
      <c r="KTO556" s="580"/>
      <c r="KTP556" s="3"/>
      <c r="KTQ556" s="440"/>
      <c r="KTR556" s="3"/>
      <c r="KTS556" s="580"/>
      <c r="KTT556" s="3"/>
      <c r="KTU556" s="440"/>
      <c r="KTV556" s="3"/>
      <c r="KTW556" s="580"/>
      <c r="KTX556" s="3"/>
      <c r="KTY556" s="440"/>
      <c r="KTZ556" s="3"/>
      <c r="KUA556" s="580"/>
      <c r="KUB556" s="3"/>
      <c r="KUC556" s="440"/>
      <c r="KUD556" s="3"/>
      <c r="KUE556" s="580"/>
      <c r="KUF556" s="3"/>
      <c r="KUG556" s="440"/>
      <c r="KUH556" s="3"/>
      <c r="KUI556" s="580"/>
      <c r="KUJ556" s="3"/>
      <c r="KUK556" s="440"/>
      <c r="KUL556" s="3"/>
      <c r="KUM556" s="580"/>
      <c r="KUN556" s="3"/>
      <c r="KUO556" s="440"/>
      <c r="KUP556" s="3"/>
      <c r="KUQ556" s="580"/>
      <c r="KUR556" s="3"/>
      <c r="KUS556" s="440"/>
      <c r="KUT556" s="3"/>
      <c r="KUU556" s="580"/>
      <c r="KUV556" s="3"/>
      <c r="KUW556" s="440"/>
      <c r="KUX556" s="3"/>
      <c r="KUY556" s="580"/>
      <c r="KUZ556" s="3"/>
      <c r="KVA556" s="440"/>
      <c r="KVB556" s="3"/>
      <c r="KVC556" s="580"/>
      <c r="KVD556" s="3"/>
      <c r="KVE556" s="440"/>
      <c r="KVF556" s="3"/>
      <c r="KVG556" s="580"/>
      <c r="KVH556" s="3"/>
      <c r="KVI556" s="440"/>
      <c r="KVJ556" s="3"/>
      <c r="KVK556" s="580"/>
      <c r="KVL556" s="3"/>
      <c r="KVM556" s="440"/>
      <c r="KVN556" s="3"/>
      <c r="KVO556" s="580"/>
      <c r="KVP556" s="3"/>
      <c r="KVQ556" s="440"/>
      <c r="KVR556" s="3"/>
      <c r="KVS556" s="580"/>
      <c r="KVT556" s="3"/>
      <c r="KVU556" s="440"/>
      <c r="KVV556" s="3"/>
      <c r="KVW556" s="580"/>
      <c r="KVX556" s="3"/>
      <c r="KVY556" s="440"/>
      <c r="KVZ556" s="3"/>
      <c r="KWA556" s="580"/>
      <c r="KWB556" s="3"/>
      <c r="KWC556" s="440"/>
      <c r="KWD556" s="3"/>
      <c r="KWE556" s="580"/>
      <c r="KWF556" s="3"/>
      <c r="KWG556" s="440"/>
      <c r="KWH556" s="3"/>
      <c r="KWI556" s="580"/>
      <c r="KWJ556" s="3"/>
      <c r="KWK556" s="440"/>
      <c r="KWL556" s="3"/>
      <c r="KWM556" s="580"/>
      <c r="KWN556" s="3"/>
      <c r="KWO556" s="440"/>
      <c r="KWP556" s="3"/>
      <c r="KWQ556" s="580"/>
      <c r="KWR556" s="3"/>
      <c r="KWS556" s="440"/>
      <c r="KWT556" s="3"/>
      <c r="KWU556" s="580"/>
      <c r="KWV556" s="3"/>
      <c r="KWW556" s="440"/>
      <c r="KWX556" s="3"/>
      <c r="KWY556" s="580"/>
      <c r="KWZ556" s="3"/>
      <c r="KXA556" s="440"/>
      <c r="KXB556" s="3"/>
      <c r="KXC556" s="580"/>
      <c r="KXD556" s="3"/>
      <c r="KXE556" s="440"/>
      <c r="KXF556" s="3"/>
      <c r="KXG556" s="580"/>
      <c r="KXH556" s="3"/>
      <c r="KXI556" s="440"/>
      <c r="KXJ556" s="3"/>
      <c r="KXK556" s="580"/>
      <c r="KXL556" s="3"/>
      <c r="KXM556" s="440"/>
      <c r="KXN556" s="3"/>
      <c r="KXO556" s="580"/>
      <c r="KXP556" s="3"/>
      <c r="KXQ556" s="440"/>
      <c r="KXR556" s="3"/>
      <c r="KXS556" s="580"/>
      <c r="KXT556" s="3"/>
      <c r="KXU556" s="440"/>
      <c r="KXV556" s="3"/>
      <c r="KXW556" s="580"/>
      <c r="KXX556" s="3"/>
      <c r="KXY556" s="440"/>
      <c r="KXZ556" s="3"/>
      <c r="KYA556" s="580"/>
      <c r="KYB556" s="3"/>
      <c r="KYC556" s="440"/>
      <c r="KYD556" s="3"/>
      <c r="KYE556" s="580"/>
      <c r="KYF556" s="3"/>
      <c r="KYG556" s="440"/>
      <c r="KYH556" s="3"/>
      <c r="KYI556" s="580"/>
      <c r="KYJ556" s="3"/>
      <c r="KYK556" s="440"/>
      <c r="KYL556" s="3"/>
      <c r="KYM556" s="580"/>
      <c r="KYN556" s="3"/>
      <c r="KYO556" s="440"/>
      <c r="KYP556" s="3"/>
      <c r="KYQ556" s="580"/>
      <c r="KYR556" s="3"/>
      <c r="KYS556" s="440"/>
      <c r="KYT556" s="3"/>
      <c r="KYU556" s="580"/>
      <c r="KYV556" s="3"/>
      <c r="KYW556" s="440"/>
      <c r="KYX556" s="3"/>
      <c r="KYY556" s="580"/>
      <c r="KYZ556" s="3"/>
      <c r="KZA556" s="440"/>
      <c r="KZB556" s="3"/>
      <c r="KZC556" s="580"/>
      <c r="KZD556" s="3"/>
      <c r="KZE556" s="440"/>
      <c r="KZF556" s="3"/>
      <c r="KZG556" s="580"/>
      <c r="KZH556" s="3"/>
      <c r="KZI556" s="440"/>
      <c r="KZJ556" s="3"/>
      <c r="KZK556" s="580"/>
      <c r="KZL556" s="3"/>
      <c r="KZM556" s="440"/>
      <c r="KZN556" s="3"/>
      <c r="KZO556" s="580"/>
      <c r="KZP556" s="3"/>
      <c r="KZQ556" s="440"/>
      <c r="KZR556" s="3"/>
      <c r="KZS556" s="580"/>
      <c r="KZT556" s="3"/>
      <c r="KZU556" s="440"/>
      <c r="KZV556" s="3"/>
      <c r="KZW556" s="580"/>
      <c r="KZX556" s="3"/>
      <c r="KZY556" s="440"/>
      <c r="KZZ556" s="3"/>
      <c r="LAA556" s="580"/>
      <c r="LAB556" s="3"/>
      <c r="LAC556" s="440"/>
      <c r="LAD556" s="3"/>
      <c r="LAE556" s="580"/>
      <c r="LAF556" s="3"/>
      <c r="LAG556" s="440"/>
      <c r="LAH556" s="3"/>
      <c r="LAI556" s="580"/>
      <c r="LAJ556" s="3"/>
      <c r="LAK556" s="440"/>
      <c r="LAL556" s="3"/>
      <c r="LAM556" s="580"/>
      <c r="LAN556" s="3"/>
      <c r="LAO556" s="440"/>
      <c r="LAP556" s="3"/>
      <c r="LAQ556" s="580"/>
      <c r="LAR556" s="3"/>
      <c r="LAS556" s="440"/>
      <c r="LAT556" s="3"/>
      <c r="LAU556" s="580"/>
      <c r="LAV556" s="3"/>
      <c r="LAW556" s="440"/>
      <c r="LAX556" s="3"/>
      <c r="LAY556" s="580"/>
      <c r="LAZ556" s="3"/>
      <c r="LBA556" s="440"/>
      <c r="LBB556" s="3"/>
      <c r="LBC556" s="580"/>
      <c r="LBD556" s="3"/>
      <c r="LBE556" s="440"/>
      <c r="LBF556" s="3"/>
      <c r="LBG556" s="580"/>
      <c r="LBH556" s="3"/>
      <c r="LBI556" s="440"/>
      <c r="LBJ556" s="3"/>
      <c r="LBK556" s="580"/>
      <c r="LBL556" s="3"/>
      <c r="LBM556" s="440"/>
      <c r="LBN556" s="3"/>
      <c r="LBO556" s="580"/>
      <c r="LBP556" s="3"/>
      <c r="LBQ556" s="440"/>
      <c r="LBR556" s="3"/>
      <c r="LBS556" s="580"/>
      <c r="LBT556" s="3"/>
      <c r="LBU556" s="440"/>
      <c r="LBV556" s="3"/>
      <c r="LBW556" s="580"/>
      <c r="LBX556" s="3"/>
      <c r="LBY556" s="440"/>
      <c r="LBZ556" s="3"/>
      <c r="LCA556" s="580"/>
      <c r="LCB556" s="3"/>
      <c r="LCC556" s="440"/>
      <c r="LCD556" s="3"/>
      <c r="LCE556" s="580"/>
      <c r="LCF556" s="3"/>
      <c r="LCG556" s="440"/>
      <c r="LCH556" s="3"/>
      <c r="LCI556" s="580"/>
      <c r="LCJ556" s="3"/>
      <c r="LCK556" s="440"/>
      <c r="LCL556" s="3"/>
      <c r="LCM556" s="580"/>
      <c r="LCN556" s="3"/>
      <c r="LCO556" s="440"/>
      <c r="LCP556" s="3"/>
      <c r="LCQ556" s="580"/>
      <c r="LCR556" s="3"/>
      <c r="LCS556" s="440"/>
      <c r="LCT556" s="3"/>
      <c r="LCU556" s="580"/>
      <c r="LCV556" s="3"/>
      <c r="LCW556" s="440"/>
      <c r="LCX556" s="3"/>
      <c r="LCY556" s="580"/>
      <c r="LCZ556" s="3"/>
      <c r="LDA556" s="440"/>
      <c r="LDB556" s="3"/>
      <c r="LDC556" s="580"/>
      <c r="LDD556" s="3"/>
      <c r="LDE556" s="440"/>
      <c r="LDF556" s="3"/>
      <c r="LDG556" s="580"/>
      <c r="LDH556" s="3"/>
      <c r="LDI556" s="440"/>
      <c r="LDJ556" s="3"/>
      <c r="LDK556" s="580"/>
      <c r="LDL556" s="3"/>
      <c r="LDM556" s="440"/>
      <c r="LDN556" s="3"/>
      <c r="LDO556" s="580"/>
      <c r="LDP556" s="3"/>
      <c r="LDQ556" s="440"/>
      <c r="LDR556" s="3"/>
      <c r="LDS556" s="580"/>
      <c r="LDT556" s="3"/>
      <c r="LDU556" s="440"/>
      <c r="LDV556" s="3"/>
      <c r="LDW556" s="580"/>
      <c r="LDX556" s="3"/>
      <c r="LDY556" s="440"/>
      <c r="LDZ556" s="3"/>
      <c r="LEA556" s="580"/>
      <c r="LEB556" s="3"/>
      <c r="LEC556" s="440"/>
      <c r="LED556" s="3"/>
      <c r="LEE556" s="580"/>
      <c r="LEF556" s="3"/>
      <c r="LEG556" s="440"/>
      <c r="LEH556" s="3"/>
      <c r="LEI556" s="580"/>
      <c r="LEJ556" s="3"/>
      <c r="LEK556" s="440"/>
      <c r="LEL556" s="3"/>
      <c r="LEM556" s="580"/>
      <c r="LEN556" s="3"/>
      <c r="LEO556" s="440"/>
      <c r="LEP556" s="3"/>
      <c r="LEQ556" s="580"/>
      <c r="LER556" s="3"/>
      <c r="LES556" s="440"/>
      <c r="LET556" s="3"/>
      <c r="LEU556" s="580"/>
      <c r="LEV556" s="3"/>
      <c r="LEW556" s="440"/>
      <c r="LEX556" s="3"/>
      <c r="LEY556" s="580"/>
      <c r="LEZ556" s="3"/>
      <c r="LFA556" s="440"/>
      <c r="LFB556" s="3"/>
      <c r="LFC556" s="580"/>
      <c r="LFD556" s="3"/>
      <c r="LFE556" s="440"/>
      <c r="LFF556" s="3"/>
      <c r="LFG556" s="580"/>
      <c r="LFH556" s="3"/>
      <c r="LFI556" s="440"/>
      <c r="LFJ556" s="3"/>
      <c r="LFK556" s="580"/>
      <c r="LFL556" s="3"/>
      <c r="LFM556" s="440"/>
      <c r="LFN556" s="3"/>
      <c r="LFO556" s="580"/>
      <c r="LFP556" s="3"/>
      <c r="LFQ556" s="440"/>
      <c r="LFR556" s="3"/>
      <c r="LFS556" s="580"/>
      <c r="LFT556" s="3"/>
      <c r="LFU556" s="440"/>
      <c r="LFV556" s="3"/>
      <c r="LFW556" s="580"/>
      <c r="LFX556" s="3"/>
      <c r="LFY556" s="440"/>
      <c r="LFZ556" s="3"/>
      <c r="LGA556" s="580"/>
      <c r="LGB556" s="3"/>
      <c r="LGC556" s="440"/>
      <c r="LGD556" s="3"/>
      <c r="LGE556" s="580"/>
      <c r="LGF556" s="3"/>
      <c r="LGG556" s="440"/>
      <c r="LGH556" s="3"/>
      <c r="LGI556" s="580"/>
      <c r="LGJ556" s="3"/>
      <c r="LGK556" s="440"/>
      <c r="LGL556" s="3"/>
      <c r="LGM556" s="580"/>
      <c r="LGN556" s="3"/>
      <c r="LGO556" s="440"/>
      <c r="LGP556" s="3"/>
      <c r="LGQ556" s="580"/>
      <c r="LGR556" s="3"/>
      <c r="LGS556" s="440"/>
      <c r="LGT556" s="3"/>
      <c r="LGU556" s="580"/>
      <c r="LGV556" s="3"/>
      <c r="LGW556" s="440"/>
      <c r="LGX556" s="3"/>
      <c r="LGY556" s="580"/>
      <c r="LGZ556" s="3"/>
      <c r="LHA556" s="440"/>
      <c r="LHB556" s="3"/>
      <c r="LHC556" s="580"/>
      <c r="LHD556" s="3"/>
      <c r="LHE556" s="440"/>
      <c r="LHF556" s="3"/>
      <c r="LHG556" s="580"/>
      <c r="LHH556" s="3"/>
      <c r="LHI556" s="440"/>
      <c r="LHJ556" s="3"/>
      <c r="LHK556" s="580"/>
      <c r="LHL556" s="3"/>
      <c r="LHM556" s="440"/>
      <c r="LHN556" s="3"/>
      <c r="LHO556" s="580"/>
      <c r="LHP556" s="3"/>
      <c r="LHQ556" s="440"/>
      <c r="LHR556" s="3"/>
      <c r="LHS556" s="580"/>
      <c r="LHT556" s="3"/>
      <c r="LHU556" s="440"/>
      <c r="LHV556" s="3"/>
      <c r="LHW556" s="580"/>
      <c r="LHX556" s="3"/>
      <c r="LHY556" s="440"/>
      <c r="LHZ556" s="3"/>
      <c r="LIA556" s="580"/>
      <c r="LIB556" s="3"/>
      <c r="LIC556" s="440"/>
      <c r="LID556" s="3"/>
      <c r="LIE556" s="580"/>
      <c r="LIF556" s="3"/>
      <c r="LIG556" s="440"/>
      <c r="LIH556" s="3"/>
      <c r="LII556" s="580"/>
      <c r="LIJ556" s="3"/>
      <c r="LIK556" s="440"/>
      <c r="LIL556" s="3"/>
      <c r="LIM556" s="580"/>
      <c r="LIN556" s="3"/>
      <c r="LIO556" s="440"/>
      <c r="LIP556" s="3"/>
      <c r="LIQ556" s="580"/>
      <c r="LIR556" s="3"/>
      <c r="LIS556" s="440"/>
      <c r="LIT556" s="3"/>
      <c r="LIU556" s="580"/>
      <c r="LIV556" s="3"/>
      <c r="LIW556" s="440"/>
      <c r="LIX556" s="3"/>
      <c r="LIY556" s="580"/>
      <c r="LIZ556" s="3"/>
      <c r="LJA556" s="440"/>
      <c r="LJB556" s="3"/>
      <c r="LJC556" s="580"/>
      <c r="LJD556" s="3"/>
      <c r="LJE556" s="440"/>
      <c r="LJF556" s="3"/>
      <c r="LJG556" s="580"/>
      <c r="LJH556" s="3"/>
      <c r="LJI556" s="440"/>
      <c r="LJJ556" s="3"/>
      <c r="LJK556" s="580"/>
      <c r="LJL556" s="3"/>
      <c r="LJM556" s="440"/>
      <c r="LJN556" s="3"/>
      <c r="LJO556" s="580"/>
      <c r="LJP556" s="3"/>
      <c r="LJQ556" s="440"/>
      <c r="LJR556" s="3"/>
      <c r="LJS556" s="580"/>
      <c r="LJT556" s="3"/>
      <c r="LJU556" s="440"/>
      <c r="LJV556" s="3"/>
      <c r="LJW556" s="580"/>
      <c r="LJX556" s="3"/>
      <c r="LJY556" s="440"/>
      <c r="LJZ556" s="3"/>
      <c r="LKA556" s="580"/>
      <c r="LKB556" s="3"/>
      <c r="LKC556" s="440"/>
      <c r="LKD556" s="3"/>
      <c r="LKE556" s="580"/>
      <c r="LKF556" s="3"/>
      <c r="LKG556" s="440"/>
      <c r="LKH556" s="3"/>
      <c r="LKI556" s="580"/>
      <c r="LKJ556" s="3"/>
      <c r="LKK556" s="440"/>
      <c r="LKL556" s="3"/>
      <c r="LKM556" s="580"/>
      <c r="LKN556" s="3"/>
      <c r="LKO556" s="440"/>
      <c r="LKP556" s="3"/>
      <c r="LKQ556" s="580"/>
      <c r="LKR556" s="3"/>
      <c r="LKS556" s="440"/>
      <c r="LKT556" s="3"/>
      <c r="LKU556" s="580"/>
      <c r="LKV556" s="3"/>
      <c r="LKW556" s="440"/>
      <c r="LKX556" s="3"/>
      <c r="LKY556" s="580"/>
      <c r="LKZ556" s="3"/>
      <c r="LLA556" s="440"/>
      <c r="LLB556" s="3"/>
      <c r="LLC556" s="580"/>
      <c r="LLD556" s="3"/>
      <c r="LLE556" s="440"/>
      <c r="LLF556" s="3"/>
      <c r="LLG556" s="580"/>
      <c r="LLH556" s="3"/>
      <c r="LLI556" s="440"/>
      <c r="LLJ556" s="3"/>
      <c r="LLK556" s="580"/>
      <c r="LLL556" s="3"/>
      <c r="LLM556" s="440"/>
      <c r="LLN556" s="3"/>
      <c r="LLO556" s="580"/>
      <c r="LLP556" s="3"/>
      <c r="LLQ556" s="440"/>
      <c r="LLR556" s="3"/>
      <c r="LLS556" s="580"/>
      <c r="LLT556" s="3"/>
      <c r="LLU556" s="440"/>
      <c r="LLV556" s="3"/>
      <c r="LLW556" s="580"/>
      <c r="LLX556" s="3"/>
      <c r="LLY556" s="440"/>
      <c r="LLZ556" s="3"/>
      <c r="LMA556" s="580"/>
      <c r="LMB556" s="3"/>
      <c r="LMC556" s="440"/>
      <c r="LMD556" s="3"/>
      <c r="LME556" s="580"/>
      <c r="LMF556" s="3"/>
      <c r="LMG556" s="440"/>
      <c r="LMH556" s="3"/>
      <c r="LMI556" s="580"/>
      <c r="LMJ556" s="3"/>
      <c r="LMK556" s="440"/>
      <c r="LML556" s="3"/>
      <c r="LMM556" s="580"/>
      <c r="LMN556" s="3"/>
      <c r="LMO556" s="440"/>
      <c r="LMP556" s="3"/>
      <c r="LMQ556" s="580"/>
      <c r="LMR556" s="3"/>
      <c r="LMS556" s="440"/>
      <c r="LMT556" s="3"/>
      <c r="LMU556" s="580"/>
      <c r="LMV556" s="3"/>
      <c r="LMW556" s="440"/>
      <c r="LMX556" s="3"/>
      <c r="LMY556" s="580"/>
      <c r="LMZ556" s="3"/>
      <c r="LNA556" s="440"/>
      <c r="LNB556" s="3"/>
      <c r="LNC556" s="580"/>
      <c r="LND556" s="3"/>
      <c r="LNE556" s="440"/>
      <c r="LNF556" s="3"/>
      <c r="LNG556" s="580"/>
      <c r="LNH556" s="3"/>
      <c r="LNI556" s="440"/>
      <c r="LNJ556" s="3"/>
      <c r="LNK556" s="580"/>
      <c r="LNL556" s="3"/>
      <c r="LNM556" s="440"/>
      <c r="LNN556" s="3"/>
      <c r="LNO556" s="580"/>
      <c r="LNP556" s="3"/>
      <c r="LNQ556" s="440"/>
      <c r="LNR556" s="3"/>
      <c r="LNS556" s="580"/>
      <c r="LNT556" s="3"/>
      <c r="LNU556" s="440"/>
      <c r="LNV556" s="3"/>
      <c r="LNW556" s="580"/>
      <c r="LNX556" s="3"/>
      <c r="LNY556" s="440"/>
      <c r="LNZ556" s="3"/>
      <c r="LOA556" s="580"/>
      <c r="LOB556" s="3"/>
      <c r="LOC556" s="440"/>
      <c r="LOD556" s="3"/>
      <c r="LOE556" s="580"/>
      <c r="LOF556" s="3"/>
      <c r="LOG556" s="440"/>
      <c r="LOH556" s="3"/>
      <c r="LOI556" s="580"/>
      <c r="LOJ556" s="3"/>
      <c r="LOK556" s="440"/>
      <c r="LOL556" s="3"/>
      <c r="LOM556" s="580"/>
      <c r="LON556" s="3"/>
      <c r="LOO556" s="440"/>
      <c r="LOP556" s="3"/>
      <c r="LOQ556" s="580"/>
      <c r="LOR556" s="3"/>
      <c r="LOS556" s="440"/>
      <c r="LOT556" s="3"/>
      <c r="LOU556" s="580"/>
      <c r="LOV556" s="3"/>
      <c r="LOW556" s="440"/>
      <c r="LOX556" s="3"/>
      <c r="LOY556" s="580"/>
      <c r="LOZ556" s="3"/>
      <c r="LPA556" s="440"/>
      <c r="LPB556" s="3"/>
      <c r="LPC556" s="580"/>
      <c r="LPD556" s="3"/>
      <c r="LPE556" s="440"/>
      <c r="LPF556" s="3"/>
      <c r="LPG556" s="580"/>
      <c r="LPH556" s="3"/>
      <c r="LPI556" s="440"/>
      <c r="LPJ556" s="3"/>
      <c r="LPK556" s="580"/>
      <c r="LPL556" s="3"/>
      <c r="LPM556" s="440"/>
      <c r="LPN556" s="3"/>
      <c r="LPO556" s="580"/>
      <c r="LPP556" s="3"/>
      <c r="LPQ556" s="440"/>
      <c r="LPR556" s="3"/>
      <c r="LPS556" s="580"/>
      <c r="LPT556" s="3"/>
      <c r="LPU556" s="440"/>
      <c r="LPV556" s="3"/>
      <c r="LPW556" s="580"/>
      <c r="LPX556" s="3"/>
      <c r="LPY556" s="440"/>
      <c r="LPZ556" s="3"/>
      <c r="LQA556" s="580"/>
      <c r="LQB556" s="3"/>
      <c r="LQC556" s="440"/>
      <c r="LQD556" s="3"/>
      <c r="LQE556" s="580"/>
      <c r="LQF556" s="3"/>
      <c r="LQG556" s="440"/>
      <c r="LQH556" s="3"/>
      <c r="LQI556" s="580"/>
      <c r="LQJ556" s="3"/>
      <c r="LQK556" s="440"/>
      <c r="LQL556" s="3"/>
      <c r="LQM556" s="580"/>
      <c r="LQN556" s="3"/>
      <c r="LQO556" s="440"/>
      <c r="LQP556" s="3"/>
      <c r="LQQ556" s="580"/>
      <c r="LQR556" s="3"/>
      <c r="LQS556" s="440"/>
      <c r="LQT556" s="3"/>
      <c r="LQU556" s="580"/>
      <c r="LQV556" s="3"/>
      <c r="LQW556" s="440"/>
      <c r="LQX556" s="3"/>
      <c r="LQY556" s="580"/>
      <c r="LQZ556" s="3"/>
      <c r="LRA556" s="440"/>
      <c r="LRB556" s="3"/>
      <c r="LRC556" s="580"/>
      <c r="LRD556" s="3"/>
      <c r="LRE556" s="440"/>
      <c r="LRF556" s="3"/>
      <c r="LRG556" s="580"/>
      <c r="LRH556" s="3"/>
      <c r="LRI556" s="440"/>
      <c r="LRJ556" s="3"/>
      <c r="LRK556" s="580"/>
      <c r="LRL556" s="3"/>
      <c r="LRM556" s="440"/>
      <c r="LRN556" s="3"/>
      <c r="LRO556" s="580"/>
      <c r="LRP556" s="3"/>
      <c r="LRQ556" s="440"/>
      <c r="LRR556" s="3"/>
      <c r="LRS556" s="580"/>
      <c r="LRT556" s="3"/>
      <c r="LRU556" s="440"/>
      <c r="LRV556" s="3"/>
      <c r="LRW556" s="580"/>
      <c r="LRX556" s="3"/>
      <c r="LRY556" s="440"/>
      <c r="LRZ556" s="3"/>
      <c r="LSA556" s="580"/>
      <c r="LSB556" s="3"/>
      <c r="LSC556" s="440"/>
      <c r="LSD556" s="3"/>
      <c r="LSE556" s="580"/>
      <c r="LSF556" s="3"/>
      <c r="LSG556" s="440"/>
      <c r="LSH556" s="3"/>
      <c r="LSI556" s="580"/>
      <c r="LSJ556" s="3"/>
      <c r="LSK556" s="440"/>
      <c r="LSL556" s="3"/>
      <c r="LSM556" s="580"/>
      <c r="LSN556" s="3"/>
      <c r="LSO556" s="440"/>
      <c r="LSP556" s="3"/>
      <c r="LSQ556" s="580"/>
      <c r="LSR556" s="3"/>
      <c r="LSS556" s="440"/>
      <c r="LST556" s="3"/>
      <c r="LSU556" s="580"/>
      <c r="LSV556" s="3"/>
      <c r="LSW556" s="440"/>
      <c r="LSX556" s="3"/>
      <c r="LSY556" s="580"/>
      <c r="LSZ556" s="3"/>
      <c r="LTA556" s="440"/>
      <c r="LTB556" s="3"/>
      <c r="LTC556" s="580"/>
      <c r="LTD556" s="3"/>
      <c r="LTE556" s="440"/>
      <c r="LTF556" s="3"/>
      <c r="LTG556" s="580"/>
      <c r="LTH556" s="3"/>
      <c r="LTI556" s="440"/>
      <c r="LTJ556" s="3"/>
      <c r="LTK556" s="580"/>
      <c r="LTL556" s="3"/>
      <c r="LTM556" s="440"/>
      <c r="LTN556" s="3"/>
      <c r="LTO556" s="580"/>
      <c r="LTP556" s="3"/>
      <c r="LTQ556" s="440"/>
      <c r="LTR556" s="3"/>
      <c r="LTS556" s="580"/>
      <c r="LTT556" s="3"/>
      <c r="LTU556" s="440"/>
      <c r="LTV556" s="3"/>
      <c r="LTW556" s="580"/>
      <c r="LTX556" s="3"/>
      <c r="LTY556" s="440"/>
      <c r="LTZ556" s="3"/>
      <c r="LUA556" s="580"/>
      <c r="LUB556" s="3"/>
      <c r="LUC556" s="440"/>
      <c r="LUD556" s="3"/>
      <c r="LUE556" s="580"/>
      <c r="LUF556" s="3"/>
      <c r="LUG556" s="440"/>
      <c r="LUH556" s="3"/>
      <c r="LUI556" s="580"/>
      <c r="LUJ556" s="3"/>
      <c r="LUK556" s="440"/>
      <c r="LUL556" s="3"/>
      <c r="LUM556" s="580"/>
      <c r="LUN556" s="3"/>
      <c r="LUO556" s="440"/>
      <c r="LUP556" s="3"/>
      <c r="LUQ556" s="580"/>
      <c r="LUR556" s="3"/>
      <c r="LUS556" s="440"/>
      <c r="LUT556" s="3"/>
      <c r="LUU556" s="580"/>
      <c r="LUV556" s="3"/>
      <c r="LUW556" s="440"/>
      <c r="LUX556" s="3"/>
      <c r="LUY556" s="580"/>
      <c r="LUZ556" s="3"/>
      <c r="LVA556" s="440"/>
      <c r="LVB556" s="3"/>
      <c r="LVC556" s="580"/>
      <c r="LVD556" s="3"/>
      <c r="LVE556" s="440"/>
      <c r="LVF556" s="3"/>
      <c r="LVG556" s="580"/>
      <c r="LVH556" s="3"/>
      <c r="LVI556" s="440"/>
      <c r="LVJ556" s="3"/>
      <c r="LVK556" s="580"/>
      <c r="LVL556" s="3"/>
      <c r="LVM556" s="440"/>
      <c r="LVN556" s="3"/>
      <c r="LVO556" s="580"/>
      <c r="LVP556" s="3"/>
      <c r="LVQ556" s="440"/>
      <c r="LVR556" s="3"/>
      <c r="LVS556" s="580"/>
      <c r="LVT556" s="3"/>
      <c r="LVU556" s="440"/>
      <c r="LVV556" s="3"/>
      <c r="LVW556" s="580"/>
      <c r="LVX556" s="3"/>
      <c r="LVY556" s="440"/>
      <c r="LVZ556" s="3"/>
      <c r="LWA556" s="580"/>
      <c r="LWB556" s="3"/>
      <c r="LWC556" s="440"/>
      <c r="LWD556" s="3"/>
      <c r="LWE556" s="580"/>
      <c r="LWF556" s="3"/>
      <c r="LWG556" s="440"/>
      <c r="LWH556" s="3"/>
      <c r="LWI556" s="580"/>
      <c r="LWJ556" s="3"/>
      <c r="LWK556" s="440"/>
      <c r="LWL556" s="3"/>
      <c r="LWM556" s="580"/>
      <c r="LWN556" s="3"/>
      <c r="LWO556" s="440"/>
      <c r="LWP556" s="3"/>
      <c r="LWQ556" s="580"/>
      <c r="LWR556" s="3"/>
      <c r="LWS556" s="440"/>
      <c r="LWT556" s="3"/>
      <c r="LWU556" s="580"/>
      <c r="LWV556" s="3"/>
      <c r="LWW556" s="440"/>
      <c r="LWX556" s="3"/>
      <c r="LWY556" s="580"/>
      <c r="LWZ556" s="3"/>
      <c r="LXA556" s="440"/>
      <c r="LXB556" s="3"/>
      <c r="LXC556" s="580"/>
      <c r="LXD556" s="3"/>
      <c r="LXE556" s="440"/>
      <c r="LXF556" s="3"/>
      <c r="LXG556" s="580"/>
      <c r="LXH556" s="3"/>
      <c r="LXI556" s="440"/>
      <c r="LXJ556" s="3"/>
      <c r="LXK556" s="580"/>
      <c r="LXL556" s="3"/>
      <c r="LXM556" s="440"/>
      <c r="LXN556" s="3"/>
      <c r="LXO556" s="580"/>
      <c r="LXP556" s="3"/>
      <c r="LXQ556" s="440"/>
      <c r="LXR556" s="3"/>
      <c r="LXS556" s="580"/>
      <c r="LXT556" s="3"/>
      <c r="LXU556" s="440"/>
      <c r="LXV556" s="3"/>
      <c r="LXW556" s="580"/>
      <c r="LXX556" s="3"/>
      <c r="LXY556" s="440"/>
      <c r="LXZ556" s="3"/>
      <c r="LYA556" s="580"/>
      <c r="LYB556" s="3"/>
      <c r="LYC556" s="440"/>
      <c r="LYD556" s="3"/>
      <c r="LYE556" s="580"/>
      <c r="LYF556" s="3"/>
      <c r="LYG556" s="440"/>
      <c r="LYH556" s="3"/>
      <c r="LYI556" s="580"/>
      <c r="LYJ556" s="3"/>
      <c r="LYK556" s="440"/>
      <c r="LYL556" s="3"/>
      <c r="LYM556" s="580"/>
      <c r="LYN556" s="3"/>
      <c r="LYO556" s="440"/>
      <c r="LYP556" s="3"/>
      <c r="LYQ556" s="580"/>
      <c r="LYR556" s="3"/>
      <c r="LYS556" s="440"/>
      <c r="LYT556" s="3"/>
      <c r="LYU556" s="580"/>
      <c r="LYV556" s="3"/>
      <c r="LYW556" s="440"/>
      <c r="LYX556" s="3"/>
      <c r="LYY556" s="580"/>
      <c r="LYZ556" s="3"/>
      <c r="LZA556" s="440"/>
      <c r="LZB556" s="3"/>
      <c r="LZC556" s="580"/>
      <c r="LZD556" s="3"/>
      <c r="LZE556" s="440"/>
      <c r="LZF556" s="3"/>
      <c r="LZG556" s="580"/>
      <c r="LZH556" s="3"/>
      <c r="LZI556" s="440"/>
      <c r="LZJ556" s="3"/>
      <c r="LZK556" s="580"/>
      <c r="LZL556" s="3"/>
      <c r="LZM556" s="440"/>
      <c r="LZN556" s="3"/>
      <c r="LZO556" s="580"/>
      <c r="LZP556" s="3"/>
      <c r="LZQ556" s="440"/>
      <c r="LZR556" s="3"/>
      <c r="LZS556" s="580"/>
      <c r="LZT556" s="3"/>
      <c r="LZU556" s="440"/>
      <c r="LZV556" s="3"/>
      <c r="LZW556" s="580"/>
      <c r="LZX556" s="3"/>
      <c r="LZY556" s="440"/>
      <c r="LZZ556" s="3"/>
      <c r="MAA556" s="580"/>
      <c r="MAB556" s="3"/>
      <c r="MAC556" s="440"/>
      <c r="MAD556" s="3"/>
      <c r="MAE556" s="580"/>
      <c r="MAF556" s="3"/>
      <c r="MAG556" s="440"/>
      <c r="MAH556" s="3"/>
      <c r="MAI556" s="580"/>
      <c r="MAJ556" s="3"/>
      <c r="MAK556" s="440"/>
      <c r="MAL556" s="3"/>
      <c r="MAM556" s="580"/>
      <c r="MAN556" s="3"/>
      <c r="MAO556" s="440"/>
      <c r="MAP556" s="3"/>
      <c r="MAQ556" s="580"/>
      <c r="MAR556" s="3"/>
      <c r="MAS556" s="440"/>
      <c r="MAT556" s="3"/>
      <c r="MAU556" s="580"/>
      <c r="MAV556" s="3"/>
      <c r="MAW556" s="440"/>
      <c r="MAX556" s="3"/>
      <c r="MAY556" s="580"/>
      <c r="MAZ556" s="3"/>
      <c r="MBA556" s="440"/>
      <c r="MBB556" s="3"/>
      <c r="MBC556" s="580"/>
      <c r="MBD556" s="3"/>
      <c r="MBE556" s="440"/>
      <c r="MBF556" s="3"/>
      <c r="MBG556" s="580"/>
      <c r="MBH556" s="3"/>
      <c r="MBI556" s="440"/>
      <c r="MBJ556" s="3"/>
      <c r="MBK556" s="580"/>
      <c r="MBL556" s="3"/>
      <c r="MBM556" s="440"/>
      <c r="MBN556" s="3"/>
      <c r="MBO556" s="580"/>
      <c r="MBP556" s="3"/>
      <c r="MBQ556" s="440"/>
      <c r="MBR556" s="3"/>
      <c r="MBS556" s="580"/>
      <c r="MBT556" s="3"/>
      <c r="MBU556" s="440"/>
      <c r="MBV556" s="3"/>
      <c r="MBW556" s="580"/>
      <c r="MBX556" s="3"/>
      <c r="MBY556" s="440"/>
      <c r="MBZ556" s="3"/>
      <c r="MCA556" s="580"/>
      <c r="MCB556" s="3"/>
      <c r="MCC556" s="440"/>
      <c r="MCD556" s="3"/>
      <c r="MCE556" s="580"/>
      <c r="MCF556" s="3"/>
      <c r="MCG556" s="440"/>
      <c r="MCH556" s="3"/>
      <c r="MCI556" s="580"/>
      <c r="MCJ556" s="3"/>
      <c r="MCK556" s="440"/>
      <c r="MCL556" s="3"/>
      <c r="MCM556" s="580"/>
      <c r="MCN556" s="3"/>
      <c r="MCO556" s="440"/>
      <c r="MCP556" s="3"/>
      <c r="MCQ556" s="580"/>
      <c r="MCR556" s="3"/>
      <c r="MCS556" s="440"/>
      <c r="MCT556" s="3"/>
      <c r="MCU556" s="580"/>
      <c r="MCV556" s="3"/>
      <c r="MCW556" s="440"/>
      <c r="MCX556" s="3"/>
      <c r="MCY556" s="580"/>
      <c r="MCZ556" s="3"/>
      <c r="MDA556" s="440"/>
      <c r="MDB556" s="3"/>
      <c r="MDC556" s="580"/>
      <c r="MDD556" s="3"/>
      <c r="MDE556" s="440"/>
      <c r="MDF556" s="3"/>
      <c r="MDG556" s="580"/>
      <c r="MDH556" s="3"/>
      <c r="MDI556" s="440"/>
      <c r="MDJ556" s="3"/>
      <c r="MDK556" s="580"/>
      <c r="MDL556" s="3"/>
      <c r="MDM556" s="440"/>
      <c r="MDN556" s="3"/>
      <c r="MDO556" s="580"/>
      <c r="MDP556" s="3"/>
      <c r="MDQ556" s="440"/>
      <c r="MDR556" s="3"/>
      <c r="MDS556" s="580"/>
      <c r="MDT556" s="3"/>
      <c r="MDU556" s="440"/>
      <c r="MDV556" s="3"/>
      <c r="MDW556" s="580"/>
      <c r="MDX556" s="3"/>
      <c r="MDY556" s="440"/>
      <c r="MDZ556" s="3"/>
      <c r="MEA556" s="580"/>
      <c r="MEB556" s="3"/>
      <c r="MEC556" s="440"/>
      <c r="MED556" s="3"/>
      <c r="MEE556" s="580"/>
      <c r="MEF556" s="3"/>
      <c r="MEG556" s="440"/>
      <c r="MEH556" s="3"/>
      <c r="MEI556" s="580"/>
      <c r="MEJ556" s="3"/>
      <c r="MEK556" s="440"/>
      <c r="MEL556" s="3"/>
      <c r="MEM556" s="580"/>
      <c r="MEN556" s="3"/>
      <c r="MEO556" s="440"/>
      <c r="MEP556" s="3"/>
      <c r="MEQ556" s="580"/>
      <c r="MER556" s="3"/>
      <c r="MES556" s="440"/>
      <c r="MET556" s="3"/>
      <c r="MEU556" s="580"/>
      <c r="MEV556" s="3"/>
      <c r="MEW556" s="440"/>
      <c r="MEX556" s="3"/>
      <c r="MEY556" s="580"/>
      <c r="MEZ556" s="3"/>
      <c r="MFA556" s="440"/>
      <c r="MFB556" s="3"/>
      <c r="MFC556" s="580"/>
      <c r="MFD556" s="3"/>
      <c r="MFE556" s="440"/>
      <c r="MFF556" s="3"/>
      <c r="MFG556" s="580"/>
      <c r="MFH556" s="3"/>
      <c r="MFI556" s="440"/>
      <c r="MFJ556" s="3"/>
      <c r="MFK556" s="580"/>
      <c r="MFL556" s="3"/>
      <c r="MFM556" s="440"/>
      <c r="MFN556" s="3"/>
      <c r="MFO556" s="580"/>
      <c r="MFP556" s="3"/>
      <c r="MFQ556" s="440"/>
      <c r="MFR556" s="3"/>
      <c r="MFS556" s="580"/>
      <c r="MFT556" s="3"/>
      <c r="MFU556" s="440"/>
      <c r="MFV556" s="3"/>
      <c r="MFW556" s="580"/>
      <c r="MFX556" s="3"/>
      <c r="MFY556" s="440"/>
      <c r="MFZ556" s="3"/>
      <c r="MGA556" s="580"/>
      <c r="MGB556" s="3"/>
      <c r="MGC556" s="440"/>
      <c r="MGD556" s="3"/>
      <c r="MGE556" s="580"/>
      <c r="MGF556" s="3"/>
      <c r="MGG556" s="440"/>
      <c r="MGH556" s="3"/>
      <c r="MGI556" s="580"/>
      <c r="MGJ556" s="3"/>
      <c r="MGK556" s="440"/>
      <c r="MGL556" s="3"/>
      <c r="MGM556" s="580"/>
      <c r="MGN556" s="3"/>
      <c r="MGO556" s="440"/>
      <c r="MGP556" s="3"/>
      <c r="MGQ556" s="580"/>
      <c r="MGR556" s="3"/>
      <c r="MGS556" s="440"/>
      <c r="MGT556" s="3"/>
      <c r="MGU556" s="580"/>
      <c r="MGV556" s="3"/>
      <c r="MGW556" s="440"/>
      <c r="MGX556" s="3"/>
      <c r="MGY556" s="580"/>
      <c r="MGZ556" s="3"/>
      <c r="MHA556" s="440"/>
      <c r="MHB556" s="3"/>
      <c r="MHC556" s="580"/>
      <c r="MHD556" s="3"/>
      <c r="MHE556" s="440"/>
      <c r="MHF556" s="3"/>
      <c r="MHG556" s="580"/>
      <c r="MHH556" s="3"/>
      <c r="MHI556" s="440"/>
      <c r="MHJ556" s="3"/>
      <c r="MHK556" s="580"/>
      <c r="MHL556" s="3"/>
      <c r="MHM556" s="440"/>
      <c r="MHN556" s="3"/>
      <c r="MHO556" s="580"/>
      <c r="MHP556" s="3"/>
      <c r="MHQ556" s="440"/>
      <c r="MHR556" s="3"/>
      <c r="MHS556" s="580"/>
      <c r="MHT556" s="3"/>
      <c r="MHU556" s="440"/>
      <c r="MHV556" s="3"/>
      <c r="MHW556" s="580"/>
      <c r="MHX556" s="3"/>
      <c r="MHY556" s="440"/>
      <c r="MHZ556" s="3"/>
      <c r="MIA556" s="580"/>
      <c r="MIB556" s="3"/>
      <c r="MIC556" s="440"/>
      <c r="MID556" s="3"/>
      <c r="MIE556" s="580"/>
      <c r="MIF556" s="3"/>
      <c r="MIG556" s="440"/>
      <c r="MIH556" s="3"/>
      <c r="MII556" s="580"/>
      <c r="MIJ556" s="3"/>
      <c r="MIK556" s="440"/>
      <c r="MIL556" s="3"/>
      <c r="MIM556" s="580"/>
      <c r="MIN556" s="3"/>
      <c r="MIO556" s="440"/>
      <c r="MIP556" s="3"/>
      <c r="MIQ556" s="580"/>
      <c r="MIR556" s="3"/>
      <c r="MIS556" s="440"/>
      <c r="MIT556" s="3"/>
      <c r="MIU556" s="580"/>
      <c r="MIV556" s="3"/>
      <c r="MIW556" s="440"/>
      <c r="MIX556" s="3"/>
      <c r="MIY556" s="580"/>
      <c r="MIZ556" s="3"/>
      <c r="MJA556" s="440"/>
      <c r="MJB556" s="3"/>
      <c r="MJC556" s="580"/>
      <c r="MJD556" s="3"/>
      <c r="MJE556" s="440"/>
      <c r="MJF556" s="3"/>
      <c r="MJG556" s="580"/>
      <c r="MJH556" s="3"/>
      <c r="MJI556" s="440"/>
      <c r="MJJ556" s="3"/>
      <c r="MJK556" s="580"/>
      <c r="MJL556" s="3"/>
      <c r="MJM556" s="440"/>
      <c r="MJN556" s="3"/>
      <c r="MJO556" s="580"/>
      <c r="MJP556" s="3"/>
      <c r="MJQ556" s="440"/>
      <c r="MJR556" s="3"/>
      <c r="MJS556" s="580"/>
      <c r="MJT556" s="3"/>
      <c r="MJU556" s="440"/>
      <c r="MJV556" s="3"/>
      <c r="MJW556" s="580"/>
      <c r="MJX556" s="3"/>
      <c r="MJY556" s="440"/>
      <c r="MJZ556" s="3"/>
      <c r="MKA556" s="580"/>
      <c r="MKB556" s="3"/>
      <c r="MKC556" s="440"/>
      <c r="MKD556" s="3"/>
      <c r="MKE556" s="580"/>
      <c r="MKF556" s="3"/>
      <c r="MKG556" s="440"/>
      <c r="MKH556" s="3"/>
      <c r="MKI556" s="580"/>
      <c r="MKJ556" s="3"/>
      <c r="MKK556" s="440"/>
      <c r="MKL556" s="3"/>
      <c r="MKM556" s="580"/>
      <c r="MKN556" s="3"/>
      <c r="MKO556" s="440"/>
      <c r="MKP556" s="3"/>
      <c r="MKQ556" s="580"/>
      <c r="MKR556" s="3"/>
      <c r="MKS556" s="440"/>
      <c r="MKT556" s="3"/>
      <c r="MKU556" s="580"/>
      <c r="MKV556" s="3"/>
      <c r="MKW556" s="440"/>
      <c r="MKX556" s="3"/>
      <c r="MKY556" s="580"/>
      <c r="MKZ556" s="3"/>
      <c r="MLA556" s="440"/>
      <c r="MLB556" s="3"/>
      <c r="MLC556" s="580"/>
      <c r="MLD556" s="3"/>
      <c r="MLE556" s="440"/>
      <c r="MLF556" s="3"/>
      <c r="MLG556" s="580"/>
      <c r="MLH556" s="3"/>
      <c r="MLI556" s="440"/>
      <c r="MLJ556" s="3"/>
      <c r="MLK556" s="580"/>
      <c r="MLL556" s="3"/>
      <c r="MLM556" s="440"/>
      <c r="MLN556" s="3"/>
      <c r="MLO556" s="580"/>
      <c r="MLP556" s="3"/>
      <c r="MLQ556" s="440"/>
      <c r="MLR556" s="3"/>
      <c r="MLS556" s="580"/>
      <c r="MLT556" s="3"/>
      <c r="MLU556" s="440"/>
      <c r="MLV556" s="3"/>
      <c r="MLW556" s="580"/>
      <c r="MLX556" s="3"/>
      <c r="MLY556" s="440"/>
      <c r="MLZ556" s="3"/>
      <c r="MMA556" s="580"/>
      <c r="MMB556" s="3"/>
      <c r="MMC556" s="440"/>
      <c r="MMD556" s="3"/>
      <c r="MME556" s="580"/>
      <c r="MMF556" s="3"/>
      <c r="MMG556" s="440"/>
      <c r="MMH556" s="3"/>
      <c r="MMI556" s="580"/>
      <c r="MMJ556" s="3"/>
      <c r="MMK556" s="440"/>
      <c r="MML556" s="3"/>
      <c r="MMM556" s="580"/>
      <c r="MMN556" s="3"/>
      <c r="MMO556" s="440"/>
      <c r="MMP556" s="3"/>
      <c r="MMQ556" s="580"/>
      <c r="MMR556" s="3"/>
      <c r="MMS556" s="440"/>
      <c r="MMT556" s="3"/>
      <c r="MMU556" s="580"/>
      <c r="MMV556" s="3"/>
      <c r="MMW556" s="440"/>
      <c r="MMX556" s="3"/>
      <c r="MMY556" s="580"/>
      <c r="MMZ556" s="3"/>
      <c r="MNA556" s="440"/>
      <c r="MNB556" s="3"/>
      <c r="MNC556" s="580"/>
      <c r="MND556" s="3"/>
      <c r="MNE556" s="440"/>
      <c r="MNF556" s="3"/>
      <c r="MNG556" s="580"/>
      <c r="MNH556" s="3"/>
      <c r="MNI556" s="440"/>
      <c r="MNJ556" s="3"/>
      <c r="MNK556" s="580"/>
      <c r="MNL556" s="3"/>
      <c r="MNM556" s="440"/>
      <c r="MNN556" s="3"/>
      <c r="MNO556" s="580"/>
      <c r="MNP556" s="3"/>
      <c r="MNQ556" s="440"/>
      <c r="MNR556" s="3"/>
      <c r="MNS556" s="580"/>
      <c r="MNT556" s="3"/>
      <c r="MNU556" s="440"/>
      <c r="MNV556" s="3"/>
      <c r="MNW556" s="580"/>
      <c r="MNX556" s="3"/>
      <c r="MNY556" s="440"/>
      <c r="MNZ556" s="3"/>
      <c r="MOA556" s="580"/>
      <c r="MOB556" s="3"/>
      <c r="MOC556" s="440"/>
      <c r="MOD556" s="3"/>
      <c r="MOE556" s="580"/>
      <c r="MOF556" s="3"/>
      <c r="MOG556" s="440"/>
      <c r="MOH556" s="3"/>
      <c r="MOI556" s="580"/>
      <c r="MOJ556" s="3"/>
      <c r="MOK556" s="440"/>
      <c r="MOL556" s="3"/>
      <c r="MOM556" s="580"/>
      <c r="MON556" s="3"/>
      <c r="MOO556" s="440"/>
      <c r="MOP556" s="3"/>
      <c r="MOQ556" s="580"/>
      <c r="MOR556" s="3"/>
      <c r="MOS556" s="440"/>
      <c r="MOT556" s="3"/>
      <c r="MOU556" s="580"/>
      <c r="MOV556" s="3"/>
      <c r="MOW556" s="440"/>
      <c r="MOX556" s="3"/>
      <c r="MOY556" s="580"/>
      <c r="MOZ556" s="3"/>
      <c r="MPA556" s="440"/>
      <c r="MPB556" s="3"/>
      <c r="MPC556" s="580"/>
      <c r="MPD556" s="3"/>
      <c r="MPE556" s="440"/>
      <c r="MPF556" s="3"/>
      <c r="MPG556" s="580"/>
      <c r="MPH556" s="3"/>
      <c r="MPI556" s="440"/>
      <c r="MPJ556" s="3"/>
      <c r="MPK556" s="580"/>
      <c r="MPL556" s="3"/>
      <c r="MPM556" s="440"/>
      <c r="MPN556" s="3"/>
      <c r="MPO556" s="580"/>
      <c r="MPP556" s="3"/>
      <c r="MPQ556" s="440"/>
      <c r="MPR556" s="3"/>
      <c r="MPS556" s="580"/>
      <c r="MPT556" s="3"/>
      <c r="MPU556" s="440"/>
      <c r="MPV556" s="3"/>
      <c r="MPW556" s="580"/>
      <c r="MPX556" s="3"/>
      <c r="MPY556" s="440"/>
      <c r="MPZ556" s="3"/>
      <c r="MQA556" s="580"/>
      <c r="MQB556" s="3"/>
      <c r="MQC556" s="440"/>
      <c r="MQD556" s="3"/>
      <c r="MQE556" s="580"/>
      <c r="MQF556" s="3"/>
      <c r="MQG556" s="440"/>
      <c r="MQH556" s="3"/>
      <c r="MQI556" s="580"/>
      <c r="MQJ556" s="3"/>
      <c r="MQK556" s="440"/>
      <c r="MQL556" s="3"/>
      <c r="MQM556" s="580"/>
      <c r="MQN556" s="3"/>
      <c r="MQO556" s="440"/>
      <c r="MQP556" s="3"/>
      <c r="MQQ556" s="580"/>
      <c r="MQR556" s="3"/>
      <c r="MQS556" s="440"/>
      <c r="MQT556" s="3"/>
      <c r="MQU556" s="580"/>
      <c r="MQV556" s="3"/>
      <c r="MQW556" s="440"/>
      <c r="MQX556" s="3"/>
      <c r="MQY556" s="580"/>
      <c r="MQZ556" s="3"/>
      <c r="MRA556" s="440"/>
      <c r="MRB556" s="3"/>
      <c r="MRC556" s="580"/>
      <c r="MRD556" s="3"/>
      <c r="MRE556" s="440"/>
      <c r="MRF556" s="3"/>
      <c r="MRG556" s="580"/>
      <c r="MRH556" s="3"/>
      <c r="MRI556" s="440"/>
      <c r="MRJ556" s="3"/>
      <c r="MRK556" s="580"/>
      <c r="MRL556" s="3"/>
      <c r="MRM556" s="440"/>
      <c r="MRN556" s="3"/>
      <c r="MRO556" s="580"/>
      <c r="MRP556" s="3"/>
      <c r="MRQ556" s="440"/>
      <c r="MRR556" s="3"/>
      <c r="MRS556" s="580"/>
      <c r="MRT556" s="3"/>
      <c r="MRU556" s="440"/>
      <c r="MRV556" s="3"/>
      <c r="MRW556" s="580"/>
      <c r="MRX556" s="3"/>
      <c r="MRY556" s="440"/>
      <c r="MRZ556" s="3"/>
      <c r="MSA556" s="580"/>
      <c r="MSB556" s="3"/>
      <c r="MSC556" s="440"/>
      <c r="MSD556" s="3"/>
      <c r="MSE556" s="580"/>
      <c r="MSF556" s="3"/>
      <c r="MSG556" s="440"/>
      <c r="MSH556" s="3"/>
      <c r="MSI556" s="580"/>
      <c r="MSJ556" s="3"/>
      <c r="MSK556" s="440"/>
      <c r="MSL556" s="3"/>
      <c r="MSM556" s="580"/>
      <c r="MSN556" s="3"/>
      <c r="MSO556" s="440"/>
      <c r="MSP556" s="3"/>
      <c r="MSQ556" s="580"/>
      <c r="MSR556" s="3"/>
      <c r="MSS556" s="440"/>
      <c r="MST556" s="3"/>
      <c r="MSU556" s="580"/>
      <c r="MSV556" s="3"/>
      <c r="MSW556" s="440"/>
      <c r="MSX556" s="3"/>
      <c r="MSY556" s="580"/>
      <c r="MSZ556" s="3"/>
      <c r="MTA556" s="440"/>
      <c r="MTB556" s="3"/>
      <c r="MTC556" s="580"/>
      <c r="MTD556" s="3"/>
      <c r="MTE556" s="440"/>
      <c r="MTF556" s="3"/>
      <c r="MTG556" s="580"/>
      <c r="MTH556" s="3"/>
      <c r="MTI556" s="440"/>
      <c r="MTJ556" s="3"/>
      <c r="MTK556" s="580"/>
      <c r="MTL556" s="3"/>
      <c r="MTM556" s="440"/>
      <c r="MTN556" s="3"/>
      <c r="MTO556" s="580"/>
      <c r="MTP556" s="3"/>
      <c r="MTQ556" s="440"/>
      <c r="MTR556" s="3"/>
      <c r="MTS556" s="580"/>
      <c r="MTT556" s="3"/>
      <c r="MTU556" s="440"/>
      <c r="MTV556" s="3"/>
      <c r="MTW556" s="580"/>
      <c r="MTX556" s="3"/>
      <c r="MTY556" s="440"/>
      <c r="MTZ556" s="3"/>
      <c r="MUA556" s="580"/>
      <c r="MUB556" s="3"/>
      <c r="MUC556" s="440"/>
      <c r="MUD556" s="3"/>
      <c r="MUE556" s="580"/>
      <c r="MUF556" s="3"/>
      <c r="MUG556" s="440"/>
      <c r="MUH556" s="3"/>
      <c r="MUI556" s="580"/>
      <c r="MUJ556" s="3"/>
      <c r="MUK556" s="440"/>
      <c r="MUL556" s="3"/>
      <c r="MUM556" s="580"/>
      <c r="MUN556" s="3"/>
      <c r="MUO556" s="440"/>
      <c r="MUP556" s="3"/>
      <c r="MUQ556" s="580"/>
      <c r="MUR556" s="3"/>
      <c r="MUS556" s="440"/>
      <c r="MUT556" s="3"/>
      <c r="MUU556" s="580"/>
      <c r="MUV556" s="3"/>
      <c r="MUW556" s="440"/>
      <c r="MUX556" s="3"/>
      <c r="MUY556" s="580"/>
      <c r="MUZ556" s="3"/>
      <c r="MVA556" s="440"/>
      <c r="MVB556" s="3"/>
      <c r="MVC556" s="580"/>
      <c r="MVD556" s="3"/>
      <c r="MVE556" s="440"/>
      <c r="MVF556" s="3"/>
      <c r="MVG556" s="580"/>
      <c r="MVH556" s="3"/>
      <c r="MVI556" s="440"/>
      <c r="MVJ556" s="3"/>
      <c r="MVK556" s="580"/>
      <c r="MVL556" s="3"/>
      <c r="MVM556" s="440"/>
      <c r="MVN556" s="3"/>
      <c r="MVO556" s="580"/>
      <c r="MVP556" s="3"/>
      <c r="MVQ556" s="440"/>
      <c r="MVR556" s="3"/>
      <c r="MVS556" s="580"/>
      <c r="MVT556" s="3"/>
      <c r="MVU556" s="440"/>
      <c r="MVV556" s="3"/>
      <c r="MVW556" s="580"/>
      <c r="MVX556" s="3"/>
      <c r="MVY556" s="440"/>
      <c r="MVZ556" s="3"/>
      <c r="MWA556" s="580"/>
      <c r="MWB556" s="3"/>
      <c r="MWC556" s="440"/>
      <c r="MWD556" s="3"/>
      <c r="MWE556" s="580"/>
      <c r="MWF556" s="3"/>
      <c r="MWG556" s="440"/>
      <c r="MWH556" s="3"/>
      <c r="MWI556" s="580"/>
      <c r="MWJ556" s="3"/>
      <c r="MWK556" s="440"/>
      <c r="MWL556" s="3"/>
      <c r="MWM556" s="580"/>
      <c r="MWN556" s="3"/>
      <c r="MWO556" s="440"/>
      <c r="MWP556" s="3"/>
      <c r="MWQ556" s="580"/>
      <c r="MWR556" s="3"/>
      <c r="MWS556" s="440"/>
      <c r="MWT556" s="3"/>
      <c r="MWU556" s="580"/>
      <c r="MWV556" s="3"/>
      <c r="MWW556" s="440"/>
      <c r="MWX556" s="3"/>
      <c r="MWY556" s="580"/>
      <c r="MWZ556" s="3"/>
      <c r="MXA556" s="440"/>
      <c r="MXB556" s="3"/>
      <c r="MXC556" s="580"/>
      <c r="MXD556" s="3"/>
      <c r="MXE556" s="440"/>
      <c r="MXF556" s="3"/>
      <c r="MXG556" s="580"/>
      <c r="MXH556" s="3"/>
      <c r="MXI556" s="440"/>
      <c r="MXJ556" s="3"/>
      <c r="MXK556" s="580"/>
      <c r="MXL556" s="3"/>
      <c r="MXM556" s="440"/>
      <c r="MXN556" s="3"/>
      <c r="MXO556" s="580"/>
      <c r="MXP556" s="3"/>
      <c r="MXQ556" s="440"/>
      <c r="MXR556" s="3"/>
      <c r="MXS556" s="580"/>
      <c r="MXT556" s="3"/>
      <c r="MXU556" s="440"/>
      <c r="MXV556" s="3"/>
      <c r="MXW556" s="580"/>
      <c r="MXX556" s="3"/>
      <c r="MXY556" s="440"/>
      <c r="MXZ556" s="3"/>
      <c r="MYA556" s="580"/>
      <c r="MYB556" s="3"/>
      <c r="MYC556" s="440"/>
      <c r="MYD556" s="3"/>
      <c r="MYE556" s="580"/>
      <c r="MYF556" s="3"/>
      <c r="MYG556" s="440"/>
      <c r="MYH556" s="3"/>
      <c r="MYI556" s="580"/>
      <c r="MYJ556" s="3"/>
      <c r="MYK556" s="440"/>
      <c r="MYL556" s="3"/>
      <c r="MYM556" s="580"/>
      <c r="MYN556" s="3"/>
      <c r="MYO556" s="440"/>
      <c r="MYP556" s="3"/>
      <c r="MYQ556" s="580"/>
      <c r="MYR556" s="3"/>
      <c r="MYS556" s="440"/>
      <c r="MYT556" s="3"/>
      <c r="MYU556" s="580"/>
      <c r="MYV556" s="3"/>
      <c r="MYW556" s="440"/>
      <c r="MYX556" s="3"/>
      <c r="MYY556" s="580"/>
      <c r="MYZ556" s="3"/>
      <c r="MZA556" s="440"/>
      <c r="MZB556" s="3"/>
      <c r="MZC556" s="580"/>
      <c r="MZD556" s="3"/>
      <c r="MZE556" s="440"/>
      <c r="MZF556" s="3"/>
      <c r="MZG556" s="580"/>
      <c r="MZH556" s="3"/>
      <c r="MZI556" s="440"/>
      <c r="MZJ556" s="3"/>
      <c r="MZK556" s="580"/>
      <c r="MZL556" s="3"/>
      <c r="MZM556" s="440"/>
      <c r="MZN556" s="3"/>
      <c r="MZO556" s="580"/>
      <c r="MZP556" s="3"/>
      <c r="MZQ556" s="440"/>
      <c r="MZR556" s="3"/>
      <c r="MZS556" s="580"/>
      <c r="MZT556" s="3"/>
      <c r="MZU556" s="440"/>
      <c r="MZV556" s="3"/>
      <c r="MZW556" s="580"/>
      <c r="MZX556" s="3"/>
      <c r="MZY556" s="440"/>
      <c r="MZZ556" s="3"/>
      <c r="NAA556" s="580"/>
      <c r="NAB556" s="3"/>
      <c r="NAC556" s="440"/>
      <c r="NAD556" s="3"/>
      <c r="NAE556" s="580"/>
      <c r="NAF556" s="3"/>
      <c r="NAG556" s="440"/>
      <c r="NAH556" s="3"/>
      <c r="NAI556" s="580"/>
      <c r="NAJ556" s="3"/>
      <c r="NAK556" s="440"/>
      <c r="NAL556" s="3"/>
      <c r="NAM556" s="580"/>
      <c r="NAN556" s="3"/>
      <c r="NAO556" s="440"/>
      <c r="NAP556" s="3"/>
      <c r="NAQ556" s="580"/>
      <c r="NAR556" s="3"/>
      <c r="NAS556" s="440"/>
      <c r="NAT556" s="3"/>
      <c r="NAU556" s="580"/>
      <c r="NAV556" s="3"/>
      <c r="NAW556" s="440"/>
      <c r="NAX556" s="3"/>
      <c r="NAY556" s="580"/>
      <c r="NAZ556" s="3"/>
      <c r="NBA556" s="440"/>
      <c r="NBB556" s="3"/>
      <c r="NBC556" s="580"/>
      <c r="NBD556" s="3"/>
      <c r="NBE556" s="440"/>
      <c r="NBF556" s="3"/>
      <c r="NBG556" s="580"/>
      <c r="NBH556" s="3"/>
      <c r="NBI556" s="440"/>
      <c r="NBJ556" s="3"/>
      <c r="NBK556" s="580"/>
      <c r="NBL556" s="3"/>
      <c r="NBM556" s="440"/>
      <c r="NBN556" s="3"/>
      <c r="NBO556" s="580"/>
      <c r="NBP556" s="3"/>
      <c r="NBQ556" s="440"/>
      <c r="NBR556" s="3"/>
      <c r="NBS556" s="580"/>
      <c r="NBT556" s="3"/>
      <c r="NBU556" s="440"/>
      <c r="NBV556" s="3"/>
      <c r="NBW556" s="580"/>
      <c r="NBX556" s="3"/>
      <c r="NBY556" s="440"/>
      <c r="NBZ556" s="3"/>
      <c r="NCA556" s="580"/>
      <c r="NCB556" s="3"/>
      <c r="NCC556" s="440"/>
      <c r="NCD556" s="3"/>
      <c r="NCE556" s="580"/>
      <c r="NCF556" s="3"/>
      <c r="NCG556" s="440"/>
      <c r="NCH556" s="3"/>
      <c r="NCI556" s="580"/>
      <c r="NCJ556" s="3"/>
      <c r="NCK556" s="440"/>
      <c r="NCL556" s="3"/>
      <c r="NCM556" s="580"/>
      <c r="NCN556" s="3"/>
      <c r="NCO556" s="440"/>
      <c r="NCP556" s="3"/>
      <c r="NCQ556" s="580"/>
      <c r="NCR556" s="3"/>
      <c r="NCS556" s="440"/>
      <c r="NCT556" s="3"/>
      <c r="NCU556" s="580"/>
      <c r="NCV556" s="3"/>
      <c r="NCW556" s="440"/>
      <c r="NCX556" s="3"/>
      <c r="NCY556" s="580"/>
      <c r="NCZ556" s="3"/>
      <c r="NDA556" s="440"/>
      <c r="NDB556" s="3"/>
      <c r="NDC556" s="580"/>
      <c r="NDD556" s="3"/>
      <c r="NDE556" s="440"/>
      <c r="NDF556" s="3"/>
      <c r="NDG556" s="580"/>
      <c r="NDH556" s="3"/>
      <c r="NDI556" s="440"/>
      <c r="NDJ556" s="3"/>
      <c r="NDK556" s="580"/>
      <c r="NDL556" s="3"/>
      <c r="NDM556" s="440"/>
      <c r="NDN556" s="3"/>
      <c r="NDO556" s="580"/>
      <c r="NDP556" s="3"/>
      <c r="NDQ556" s="440"/>
      <c r="NDR556" s="3"/>
      <c r="NDS556" s="580"/>
      <c r="NDT556" s="3"/>
      <c r="NDU556" s="440"/>
      <c r="NDV556" s="3"/>
      <c r="NDW556" s="580"/>
      <c r="NDX556" s="3"/>
      <c r="NDY556" s="440"/>
      <c r="NDZ556" s="3"/>
      <c r="NEA556" s="580"/>
      <c r="NEB556" s="3"/>
      <c r="NEC556" s="440"/>
      <c r="NED556" s="3"/>
      <c r="NEE556" s="580"/>
      <c r="NEF556" s="3"/>
      <c r="NEG556" s="440"/>
      <c r="NEH556" s="3"/>
      <c r="NEI556" s="580"/>
      <c r="NEJ556" s="3"/>
      <c r="NEK556" s="440"/>
      <c r="NEL556" s="3"/>
      <c r="NEM556" s="580"/>
      <c r="NEN556" s="3"/>
      <c r="NEO556" s="440"/>
      <c r="NEP556" s="3"/>
      <c r="NEQ556" s="580"/>
      <c r="NER556" s="3"/>
      <c r="NES556" s="440"/>
      <c r="NET556" s="3"/>
      <c r="NEU556" s="580"/>
      <c r="NEV556" s="3"/>
      <c r="NEW556" s="440"/>
      <c r="NEX556" s="3"/>
      <c r="NEY556" s="580"/>
      <c r="NEZ556" s="3"/>
      <c r="NFA556" s="440"/>
      <c r="NFB556" s="3"/>
      <c r="NFC556" s="580"/>
      <c r="NFD556" s="3"/>
      <c r="NFE556" s="440"/>
      <c r="NFF556" s="3"/>
      <c r="NFG556" s="580"/>
      <c r="NFH556" s="3"/>
      <c r="NFI556" s="440"/>
      <c r="NFJ556" s="3"/>
      <c r="NFK556" s="580"/>
      <c r="NFL556" s="3"/>
      <c r="NFM556" s="440"/>
      <c r="NFN556" s="3"/>
      <c r="NFO556" s="580"/>
      <c r="NFP556" s="3"/>
      <c r="NFQ556" s="440"/>
      <c r="NFR556" s="3"/>
      <c r="NFS556" s="580"/>
      <c r="NFT556" s="3"/>
      <c r="NFU556" s="440"/>
      <c r="NFV556" s="3"/>
      <c r="NFW556" s="580"/>
      <c r="NFX556" s="3"/>
      <c r="NFY556" s="440"/>
      <c r="NFZ556" s="3"/>
      <c r="NGA556" s="580"/>
      <c r="NGB556" s="3"/>
      <c r="NGC556" s="440"/>
      <c r="NGD556" s="3"/>
      <c r="NGE556" s="580"/>
      <c r="NGF556" s="3"/>
      <c r="NGG556" s="440"/>
      <c r="NGH556" s="3"/>
      <c r="NGI556" s="580"/>
      <c r="NGJ556" s="3"/>
      <c r="NGK556" s="440"/>
      <c r="NGL556" s="3"/>
      <c r="NGM556" s="580"/>
      <c r="NGN556" s="3"/>
      <c r="NGO556" s="440"/>
      <c r="NGP556" s="3"/>
      <c r="NGQ556" s="580"/>
      <c r="NGR556" s="3"/>
      <c r="NGS556" s="440"/>
      <c r="NGT556" s="3"/>
      <c r="NGU556" s="580"/>
      <c r="NGV556" s="3"/>
      <c r="NGW556" s="440"/>
      <c r="NGX556" s="3"/>
      <c r="NGY556" s="580"/>
      <c r="NGZ556" s="3"/>
      <c r="NHA556" s="440"/>
      <c r="NHB556" s="3"/>
      <c r="NHC556" s="580"/>
      <c r="NHD556" s="3"/>
      <c r="NHE556" s="440"/>
      <c r="NHF556" s="3"/>
      <c r="NHG556" s="580"/>
      <c r="NHH556" s="3"/>
      <c r="NHI556" s="440"/>
      <c r="NHJ556" s="3"/>
      <c r="NHK556" s="580"/>
      <c r="NHL556" s="3"/>
      <c r="NHM556" s="440"/>
      <c r="NHN556" s="3"/>
      <c r="NHO556" s="580"/>
      <c r="NHP556" s="3"/>
      <c r="NHQ556" s="440"/>
      <c r="NHR556" s="3"/>
      <c r="NHS556" s="580"/>
      <c r="NHT556" s="3"/>
      <c r="NHU556" s="440"/>
      <c r="NHV556" s="3"/>
      <c r="NHW556" s="580"/>
      <c r="NHX556" s="3"/>
      <c r="NHY556" s="440"/>
      <c r="NHZ556" s="3"/>
      <c r="NIA556" s="580"/>
      <c r="NIB556" s="3"/>
      <c r="NIC556" s="440"/>
      <c r="NID556" s="3"/>
      <c r="NIE556" s="580"/>
      <c r="NIF556" s="3"/>
      <c r="NIG556" s="440"/>
      <c r="NIH556" s="3"/>
      <c r="NII556" s="580"/>
      <c r="NIJ556" s="3"/>
      <c r="NIK556" s="440"/>
      <c r="NIL556" s="3"/>
      <c r="NIM556" s="580"/>
      <c r="NIN556" s="3"/>
      <c r="NIO556" s="440"/>
      <c r="NIP556" s="3"/>
      <c r="NIQ556" s="580"/>
      <c r="NIR556" s="3"/>
      <c r="NIS556" s="440"/>
      <c r="NIT556" s="3"/>
      <c r="NIU556" s="580"/>
      <c r="NIV556" s="3"/>
      <c r="NIW556" s="440"/>
      <c r="NIX556" s="3"/>
      <c r="NIY556" s="580"/>
      <c r="NIZ556" s="3"/>
      <c r="NJA556" s="440"/>
      <c r="NJB556" s="3"/>
      <c r="NJC556" s="580"/>
      <c r="NJD556" s="3"/>
      <c r="NJE556" s="440"/>
      <c r="NJF556" s="3"/>
      <c r="NJG556" s="580"/>
      <c r="NJH556" s="3"/>
      <c r="NJI556" s="440"/>
      <c r="NJJ556" s="3"/>
      <c r="NJK556" s="580"/>
      <c r="NJL556" s="3"/>
      <c r="NJM556" s="440"/>
      <c r="NJN556" s="3"/>
      <c r="NJO556" s="580"/>
      <c r="NJP556" s="3"/>
      <c r="NJQ556" s="440"/>
      <c r="NJR556" s="3"/>
      <c r="NJS556" s="580"/>
      <c r="NJT556" s="3"/>
      <c r="NJU556" s="440"/>
      <c r="NJV556" s="3"/>
      <c r="NJW556" s="580"/>
      <c r="NJX556" s="3"/>
      <c r="NJY556" s="440"/>
      <c r="NJZ556" s="3"/>
      <c r="NKA556" s="580"/>
      <c r="NKB556" s="3"/>
      <c r="NKC556" s="440"/>
      <c r="NKD556" s="3"/>
      <c r="NKE556" s="580"/>
      <c r="NKF556" s="3"/>
      <c r="NKG556" s="440"/>
      <c r="NKH556" s="3"/>
      <c r="NKI556" s="580"/>
      <c r="NKJ556" s="3"/>
      <c r="NKK556" s="440"/>
      <c r="NKL556" s="3"/>
      <c r="NKM556" s="580"/>
      <c r="NKN556" s="3"/>
      <c r="NKO556" s="440"/>
      <c r="NKP556" s="3"/>
      <c r="NKQ556" s="580"/>
      <c r="NKR556" s="3"/>
      <c r="NKS556" s="440"/>
      <c r="NKT556" s="3"/>
      <c r="NKU556" s="580"/>
      <c r="NKV556" s="3"/>
      <c r="NKW556" s="440"/>
      <c r="NKX556" s="3"/>
      <c r="NKY556" s="580"/>
      <c r="NKZ556" s="3"/>
      <c r="NLA556" s="440"/>
      <c r="NLB556" s="3"/>
      <c r="NLC556" s="580"/>
      <c r="NLD556" s="3"/>
      <c r="NLE556" s="440"/>
      <c r="NLF556" s="3"/>
      <c r="NLG556" s="580"/>
      <c r="NLH556" s="3"/>
      <c r="NLI556" s="440"/>
      <c r="NLJ556" s="3"/>
      <c r="NLK556" s="580"/>
      <c r="NLL556" s="3"/>
      <c r="NLM556" s="440"/>
      <c r="NLN556" s="3"/>
      <c r="NLO556" s="580"/>
      <c r="NLP556" s="3"/>
      <c r="NLQ556" s="440"/>
      <c r="NLR556" s="3"/>
      <c r="NLS556" s="580"/>
      <c r="NLT556" s="3"/>
      <c r="NLU556" s="440"/>
      <c r="NLV556" s="3"/>
      <c r="NLW556" s="580"/>
      <c r="NLX556" s="3"/>
      <c r="NLY556" s="440"/>
      <c r="NLZ556" s="3"/>
      <c r="NMA556" s="580"/>
      <c r="NMB556" s="3"/>
      <c r="NMC556" s="440"/>
      <c r="NMD556" s="3"/>
      <c r="NME556" s="580"/>
      <c r="NMF556" s="3"/>
      <c r="NMG556" s="440"/>
      <c r="NMH556" s="3"/>
      <c r="NMI556" s="580"/>
      <c r="NMJ556" s="3"/>
      <c r="NMK556" s="440"/>
      <c r="NML556" s="3"/>
      <c r="NMM556" s="580"/>
      <c r="NMN556" s="3"/>
      <c r="NMO556" s="440"/>
      <c r="NMP556" s="3"/>
      <c r="NMQ556" s="580"/>
      <c r="NMR556" s="3"/>
      <c r="NMS556" s="440"/>
      <c r="NMT556" s="3"/>
      <c r="NMU556" s="580"/>
      <c r="NMV556" s="3"/>
      <c r="NMW556" s="440"/>
      <c r="NMX556" s="3"/>
      <c r="NMY556" s="580"/>
      <c r="NMZ556" s="3"/>
      <c r="NNA556" s="440"/>
      <c r="NNB556" s="3"/>
      <c r="NNC556" s="580"/>
      <c r="NND556" s="3"/>
      <c r="NNE556" s="440"/>
      <c r="NNF556" s="3"/>
      <c r="NNG556" s="580"/>
      <c r="NNH556" s="3"/>
      <c r="NNI556" s="440"/>
      <c r="NNJ556" s="3"/>
      <c r="NNK556" s="580"/>
      <c r="NNL556" s="3"/>
      <c r="NNM556" s="440"/>
      <c r="NNN556" s="3"/>
      <c r="NNO556" s="580"/>
      <c r="NNP556" s="3"/>
      <c r="NNQ556" s="440"/>
      <c r="NNR556" s="3"/>
      <c r="NNS556" s="580"/>
      <c r="NNT556" s="3"/>
      <c r="NNU556" s="440"/>
      <c r="NNV556" s="3"/>
      <c r="NNW556" s="580"/>
      <c r="NNX556" s="3"/>
      <c r="NNY556" s="440"/>
      <c r="NNZ556" s="3"/>
      <c r="NOA556" s="580"/>
      <c r="NOB556" s="3"/>
      <c r="NOC556" s="440"/>
      <c r="NOD556" s="3"/>
      <c r="NOE556" s="580"/>
      <c r="NOF556" s="3"/>
      <c r="NOG556" s="440"/>
      <c r="NOH556" s="3"/>
      <c r="NOI556" s="580"/>
      <c r="NOJ556" s="3"/>
      <c r="NOK556" s="440"/>
      <c r="NOL556" s="3"/>
      <c r="NOM556" s="580"/>
      <c r="NON556" s="3"/>
      <c r="NOO556" s="440"/>
      <c r="NOP556" s="3"/>
      <c r="NOQ556" s="580"/>
      <c r="NOR556" s="3"/>
      <c r="NOS556" s="440"/>
      <c r="NOT556" s="3"/>
      <c r="NOU556" s="580"/>
      <c r="NOV556" s="3"/>
      <c r="NOW556" s="440"/>
      <c r="NOX556" s="3"/>
      <c r="NOY556" s="580"/>
      <c r="NOZ556" s="3"/>
      <c r="NPA556" s="440"/>
      <c r="NPB556" s="3"/>
      <c r="NPC556" s="580"/>
      <c r="NPD556" s="3"/>
      <c r="NPE556" s="440"/>
      <c r="NPF556" s="3"/>
      <c r="NPG556" s="580"/>
      <c r="NPH556" s="3"/>
      <c r="NPI556" s="440"/>
      <c r="NPJ556" s="3"/>
      <c r="NPK556" s="580"/>
      <c r="NPL556" s="3"/>
      <c r="NPM556" s="440"/>
      <c r="NPN556" s="3"/>
      <c r="NPO556" s="580"/>
      <c r="NPP556" s="3"/>
      <c r="NPQ556" s="440"/>
      <c r="NPR556" s="3"/>
      <c r="NPS556" s="580"/>
      <c r="NPT556" s="3"/>
      <c r="NPU556" s="440"/>
      <c r="NPV556" s="3"/>
      <c r="NPW556" s="580"/>
      <c r="NPX556" s="3"/>
      <c r="NPY556" s="440"/>
      <c r="NPZ556" s="3"/>
      <c r="NQA556" s="580"/>
      <c r="NQB556" s="3"/>
      <c r="NQC556" s="440"/>
      <c r="NQD556" s="3"/>
      <c r="NQE556" s="580"/>
      <c r="NQF556" s="3"/>
      <c r="NQG556" s="440"/>
      <c r="NQH556" s="3"/>
      <c r="NQI556" s="580"/>
      <c r="NQJ556" s="3"/>
      <c r="NQK556" s="440"/>
      <c r="NQL556" s="3"/>
      <c r="NQM556" s="580"/>
      <c r="NQN556" s="3"/>
      <c r="NQO556" s="440"/>
      <c r="NQP556" s="3"/>
      <c r="NQQ556" s="580"/>
      <c r="NQR556" s="3"/>
      <c r="NQS556" s="440"/>
      <c r="NQT556" s="3"/>
      <c r="NQU556" s="580"/>
      <c r="NQV556" s="3"/>
      <c r="NQW556" s="440"/>
      <c r="NQX556" s="3"/>
      <c r="NQY556" s="580"/>
      <c r="NQZ556" s="3"/>
      <c r="NRA556" s="440"/>
      <c r="NRB556" s="3"/>
      <c r="NRC556" s="580"/>
      <c r="NRD556" s="3"/>
      <c r="NRE556" s="440"/>
      <c r="NRF556" s="3"/>
      <c r="NRG556" s="580"/>
      <c r="NRH556" s="3"/>
      <c r="NRI556" s="440"/>
      <c r="NRJ556" s="3"/>
      <c r="NRK556" s="580"/>
      <c r="NRL556" s="3"/>
      <c r="NRM556" s="440"/>
      <c r="NRN556" s="3"/>
      <c r="NRO556" s="580"/>
      <c r="NRP556" s="3"/>
      <c r="NRQ556" s="440"/>
      <c r="NRR556" s="3"/>
      <c r="NRS556" s="580"/>
      <c r="NRT556" s="3"/>
      <c r="NRU556" s="440"/>
      <c r="NRV556" s="3"/>
      <c r="NRW556" s="580"/>
      <c r="NRX556" s="3"/>
      <c r="NRY556" s="440"/>
      <c r="NRZ556" s="3"/>
      <c r="NSA556" s="580"/>
      <c r="NSB556" s="3"/>
      <c r="NSC556" s="440"/>
      <c r="NSD556" s="3"/>
      <c r="NSE556" s="580"/>
      <c r="NSF556" s="3"/>
      <c r="NSG556" s="440"/>
      <c r="NSH556" s="3"/>
      <c r="NSI556" s="580"/>
      <c r="NSJ556" s="3"/>
      <c r="NSK556" s="440"/>
      <c r="NSL556" s="3"/>
      <c r="NSM556" s="580"/>
      <c r="NSN556" s="3"/>
      <c r="NSO556" s="440"/>
      <c r="NSP556" s="3"/>
      <c r="NSQ556" s="580"/>
      <c r="NSR556" s="3"/>
      <c r="NSS556" s="440"/>
      <c r="NST556" s="3"/>
      <c r="NSU556" s="580"/>
      <c r="NSV556" s="3"/>
      <c r="NSW556" s="440"/>
      <c r="NSX556" s="3"/>
      <c r="NSY556" s="580"/>
      <c r="NSZ556" s="3"/>
      <c r="NTA556" s="440"/>
      <c r="NTB556" s="3"/>
      <c r="NTC556" s="580"/>
      <c r="NTD556" s="3"/>
      <c r="NTE556" s="440"/>
      <c r="NTF556" s="3"/>
      <c r="NTG556" s="580"/>
      <c r="NTH556" s="3"/>
      <c r="NTI556" s="440"/>
      <c r="NTJ556" s="3"/>
      <c r="NTK556" s="580"/>
      <c r="NTL556" s="3"/>
      <c r="NTM556" s="440"/>
      <c r="NTN556" s="3"/>
      <c r="NTO556" s="580"/>
      <c r="NTP556" s="3"/>
      <c r="NTQ556" s="440"/>
      <c r="NTR556" s="3"/>
      <c r="NTS556" s="580"/>
      <c r="NTT556" s="3"/>
      <c r="NTU556" s="440"/>
      <c r="NTV556" s="3"/>
      <c r="NTW556" s="580"/>
      <c r="NTX556" s="3"/>
      <c r="NTY556" s="440"/>
      <c r="NTZ556" s="3"/>
      <c r="NUA556" s="580"/>
      <c r="NUB556" s="3"/>
      <c r="NUC556" s="440"/>
      <c r="NUD556" s="3"/>
      <c r="NUE556" s="580"/>
      <c r="NUF556" s="3"/>
      <c r="NUG556" s="440"/>
      <c r="NUH556" s="3"/>
      <c r="NUI556" s="580"/>
      <c r="NUJ556" s="3"/>
      <c r="NUK556" s="440"/>
      <c r="NUL556" s="3"/>
      <c r="NUM556" s="580"/>
      <c r="NUN556" s="3"/>
      <c r="NUO556" s="440"/>
      <c r="NUP556" s="3"/>
      <c r="NUQ556" s="580"/>
      <c r="NUR556" s="3"/>
      <c r="NUS556" s="440"/>
      <c r="NUT556" s="3"/>
      <c r="NUU556" s="580"/>
      <c r="NUV556" s="3"/>
      <c r="NUW556" s="440"/>
      <c r="NUX556" s="3"/>
      <c r="NUY556" s="580"/>
      <c r="NUZ556" s="3"/>
      <c r="NVA556" s="440"/>
      <c r="NVB556" s="3"/>
      <c r="NVC556" s="580"/>
      <c r="NVD556" s="3"/>
      <c r="NVE556" s="440"/>
      <c r="NVF556" s="3"/>
      <c r="NVG556" s="580"/>
      <c r="NVH556" s="3"/>
      <c r="NVI556" s="440"/>
      <c r="NVJ556" s="3"/>
      <c r="NVK556" s="580"/>
      <c r="NVL556" s="3"/>
      <c r="NVM556" s="440"/>
      <c r="NVN556" s="3"/>
      <c r="NVO556" s="580"/>
      <c r="NVP556" s="3"/>
      <c r="NVQ556" s="440"/>
      <c r="NVR556" s="3"/>
      <c r="NVS556" s="580"/>
      <c r="NVT556" s="3"/>
      <c r="NVU556" s="440"/>
      <c r="NVV556" s="3"/>
      <c r="NVW556" s="580"/>
      <c r="NVX556" s="3"/>
      <c r="NVY556" s="440"/>
      <c r="NVZ556" s="3"/>
      <c r="NWA556" s="580"/>
      <c r="NWB556" s="3"/>
      <c r="NWC556" s="440"/>
      <c r="NWD556" s="3"/>
      <c r="NWE556" s="580"/>
      <c r="NWF556" s="3"/>
      <c r="NWG556" s="440"/>
      <c r="NWH556" s="3"/>
      <c r="NWI556" s="580"/>
      <c r="NWJ556" s="3"/>
      <c r="NWK556" s="440"/>
      <c r="NWL556" s="3"/>
      <c r="NWM556" s="580"/>
      <c r="NWN556" s="3"/>
      <c r="NWO556" s="440"/>
      <c r="NWP556" s="3"/>
      <c r="NWQ556" s="580"/>
      <c r="NWR556" s="3"/>
      <c r="NWS556" s="440"/>
      <c r="NWT556" s="3"/>
      <c r="NWU556" s="580"/>
      <c r="NWV556" s="3"/>
      <c r="NWW556" s="440"/>
      <c r="NWX556" s="3"/>
      <c r="NWY556" s="580"/>
      <c r="NWZ556" s="3"/>
      <c r="NXA556" s="440"/>
      <c r="NXB556" s="3"/>
      <c r="NXC556" s="580"/>
      <c r="NXD556" s="3"/>
      <c r="NXE556" s="440"/>
      <c r="NXF556" s="3"/>
      <c r="NXG556" s="580"/>
      <c r="NXH556" s="3"/>
      <c r="NXI556" s="440"/>
      <c r="NXJ556" s="3"/>
      <c r="NXK556" s="580"/>
      <c r="NXL556" s="3"/>
      <c r="NXM556" s="440"/>
      <c r="NXN556" s="3"/>
      <c r="NXO556" s="580"/>
      <c r="NXP556" s="3"/>
      <c r="NXQ556" s="440"/>
      <c r="NXR556" s="3"/>
      <c r="NXS556" s="580"/>
      <c r="NXT556" s="3"/>
      <c r="NXU556" s="440"/>
      <c r="NXV556" s="3"/>
      <c r="NXW556" s="580"/>
      <c r="NXX556" s="3"/>
      <c r="NXY556" s="440"/>
      <c r="NXZ556" s="3"/>
      <c r="NYA556" s="580"/>
      <c r="NYB556" s="3"/>
      <c r="NYC556" s="440"/>
      <c r="NYD556" s="3"/>
      <c r="NYE556" s="580"/>
      <c r="NYF556" s="3"/>
      <c r="NYG556" s="440"/>
      <c r="NYH556" s="3"/>
      <c r="NYI556" s="580"/>
      <c r="NYJ556" s="3"/>
      <c r="NYK556" s="440"/>
      <c r="NYL556" s="3"/>
      <c r="NYM556" s="580"/>
      <c r="NYN556" s="3"/>
      <c r="NYO556" s="440"/>
      <c r="NYP556" s="3"/>
      <c r="NYQ556" s="580"/>
      <c r="NYR556" s="3"/>
      <c r="NYS556" s="440"/>
      <c r="NYT556" s="3"/>
      <c r="NYU556" s="580"/>
      <c r="NYV556" s="3"/>
      <c r="NYW556" s="440"/>
      <c r="NYX556" s="3"/>
      <c r="NYY556" s="580"/>
      <c r="NYZ556" s="3"/>
      <c r="NZA556" s="440"/>
      <c r="NZB556" s="3"/>
      <c r="NZC556" s="580"/>
      <c r="NZD556" s="3"/>
      <c r="NZE556" s="440"/>
      <c r="NZF556" s="3"/>
      <c r="NZG556" s="580"/>
      <c r="NZH556" s="3"/>
      <c r="NZI556" s="440"/>
      <c r="NZJ556" s="3"/>
      <c r="NZK556" s="580"/>
      <c r="NZL556" s="3"/>
      <c r="NZM556" s="440"/>
      <c r="NZN556" s="3"/>
      <c r="NZO556" s="580"/>
      <c r="NZP556" s="3"/>
      <c r="NZQ556" s="440"/>
      <c r="NZR556" s="3"/>
      <c r="NZS556" s="580"/>
      <c r="NZT556" s="3"/>
      <c r="NZU556" s="440"/>
      <c r="NZV556" s="3"/>
      <c r="NZW556" s="580"/>
      <c r="NZX556" s="3"/>
      <c r="NZY556" s="440"/>
      <c r="NZZ556" s="3"/>
      <c r="OAA556" s="580"/>
      <c r="OAB556" s="3"/>
      <c r="OAC556" s="440"/>
      <c r="OAD556" s="3"/>
      <c r="OAE556" s="580"/>
      <c r="OAF556" s="3"/>
      <c r="OAG556" s="440"/>
      <c r="OAH556" s="3"/>
      <c r="OAI556" s="580"/>
      <c r="OAJ556" s="3"/>
      <c r="OAK556" s="440"/>
      <c r="OAL556" s="3"/>
      <c r="OAM556" s="580"/>
      <c r="OAN556" s="3"/>
      <c r="OAO556" s="440"/>
      <c r="OAP556" s="3"/>
      <c r="OAQ556" s="580"/>
      <c r="OAR556" s="3"/>
      <c r="OAS556" s="440"/>
      <c r="OAT556" s="3"/>
      <c r="OAU556" s="580"/>
      <c r="OAV556" s="3"/>
      <c r="OAW556" s="440"/>
      <c r="OAX556" s="3"/>
      <c r="OAY556" s="580"/>
      <c r="OAZ556" s="3"/>
      <c r="OBA556" s="440"/>
      <c r="OBB556" s="3"/>
      <c r="OBC556" s="580"/>
      <c r="OBD556" s="3"/>
      <c r="OBE556" s="440"/>
      <c r="OBF556" s="3"/>
      <c r="OBG556" s="580"/>
      <c r="OBH556" s="3"/>
      <c r="OBI556" s="440"/>
      <c r="OBJ556" s="3"/>
      <c r="OBK556" s="580"/>
      <c r="OBL556" s="3"/>
      <c r="OBM556" s="440"/>
      <c r="OBN556" s="3"/>
      <c r="OBO556" s="580"/>
      <c r="OBP556" s="3"/>
      <c r="OBQ556" s="440"/>
      <c r="OBR556" s="3"/>
      <c r="OBS556" s="580"/>
      <c r="OBT556" s="3"/>
      <c r="OBU556" s="440"/>
      <c r="OBV556" s="3"/>
      <c r="OBW556" s="580"/>
      <c r="OBX556" s="3"/>
      <c r="OBY556" s="440"/>
      <c r="OBZ556" s="3"/>
      <c r="OCA556" s="580"/>
      <c r="OCB556" s="3"/>
      <c r="OCC556" s="440"/>
      <c r="OCD556" s="3"/>
      <c r="OCE556" s="580"/>
      <c r="OCF556" s="3"/>
      <c r="OCG556" s="440"/>
      <c r="OCH556" s="3"/>
      <c r="OCI556" s="580"/>
      <c r="OCJ556" s="3"/>
      <c r="OCK556" s="440"/>
      <c r="OCL556" s="3"/>
      <c r="OCM556" s="580"/>
      <c r="OCN556" s="3"/>
      <c r="OCO556" s="440"/>
      <c r="OCP556" s="3"/>
      <c r="OCQ556" s="580"/>
      <c r="OCR556" s="3"/>
      <c r="OCS556" s="440"/>
      <c r="OCT556" s="3"/>
      <c r="OCU556" s="580"/>
      <c r="OCV556" s="3"/>
      <c r="OCW556" s="440"/>
      <c r="OCX556" s="3"/>
      <c r="OCY556" s="580"/>
      <c r="OCZ556" s="3"/>
      <c r="ODA556" s="440"/>
      <c r="ODB556" s="3"/>
      <c r="ODC556" s="580"/>
      <c r="ODD556" s="3"/>
      <c r="ODE556" s="440"/>
      <c r="ODF556" s="3"/>
      <c r="ODG556" s="580"/>
      <c r="ODH556" s="3"/>
      <c r="ODI556" s="440"/>
      <c r="ODJ556" s="3"/>
      <c r="ODK556" s="580"/>
      <c r="ODL556" s="3"/>
      <c r="ODM556" s="440"/>
      <c r="ODN556" s="3"/>
      <c r="ODO556" s="580"/>
      <c r="ODP556" s="3"/>
      <c r="ODQ556" s="440"/>
      <c r="ODR556" s="3"/>
      <c r="ODS556" s="580"/>
      <c r="ODT556" s="3"/>
      <c r="ODU556" s="440"/>
      <c r="ODV556" s="3"/>
      <c r="ODW556" s="580"/>
      <c r="ODX556" s="3"/>
      <c r="ODY556" s="440"/>
      <c r="ODZ556" s="3"/>
      <c r="OEA556" s="580"/>
      <c r="OEB556" s="3"/>
      <c r="OEC556" s="440"/>
      <c r="OED556" s="3"/>
      <c r="OEE556" s="580"/>
      <c r="OEF556" s="3"/>
      <c r="OEG556" s="440"/>
      <c r="OEH556" s="3"/>
      <c r="OEI556" s="580"/>
      <c r="OEJ556" s="3"/>
      <c r="OEK556" s="440"/>
      <c r="OEL556" s="3"/>
      <c r="OEM556" s="580"/>
      <c r="OEN556" s="3"/>
      <c r="OEO556" s="440"/>
      <c r="OEP556" s="3"/>
      <c r="OEQ556" s="580"/>
      <c r="OER556" s="3"/>
      <c r="OES556" s="440"/>
      <c r="OET556" s="3"/>
      <c r="OEU556" s="580"/>
      <c r="OEV556" s="3"/>
      <c r="OEW556" s="440"/>
      <c r="OEX556" s="3"/>
      <c r="OEY556" s="580"/>
      <c r="OEZ556" s="3"/>
      <c r="OFA556" s="440"/>
      <c r="OFB556" s="3"/>
      <c r="OFC556" s="580"/>
      <c r="OFD556" s="3"/>
      <c r="OFE556" s="440"/>
      <c r="OFF556" s="3"/>
      <c r="OFG556" s="580"/>
      <c r="OFH556" s="3"/>
      <c r="OFI556" s="440"/>
      <c r="OFJ556" s="3"/>
      <c r="OFK556" s="580"/>
      <c r="OFL556" s="3"/>
      <c r="OFM556" s="440"/>
      <c r="OFN556" s="3"/>
      <c r="OFO556" s="580"/>
      <c r="OFP556" s="3"/>
      <c r="OFQ556" s="440"/>
      <c r="OFR556" s="3"/>
      <c r="OFS556" s="580"/>
      <c r="OFT556" s="3"/>
      <c r="OFU556" s="440"/>
      <c r="OFV556" s="3"/>
      <c r="OFW556" s="580"/>
      <c r="OFX556" s="3"/>
      <c r="OFY556" s="440"/>
      <c r="OFZ556" s="3"/>
      <c r="OGA556" s="580"/>
      <c r="OGB556" s="3"/>
      <c r="OGC556" s="440"/>
      <c r="OGD556" s="3"/>
      <c r="OGE556" s="580"/>
      <c r="OGF556" s="3"/>
      <c r="OGG556" s="440"/>
      <c r="OGH556" s="3"/>
      <c r="OGI556" s="580"/>
      <c r="OGJ556" s="3"/>
      <c r="OGK556" s="440"/>
      <c r="OGL556" s="3"/>
      <c r="OGM556" s="580"/>
      <c r="OGN556" s="3"/>
      <c r="OGO556" s="440"/>
      <c r="OGP556" s="3"/>
      <c r="OGQ556" s="580"/>
      <c r="OGR556" s="3"/>
      <c r="OGS556" s="440"/>
      <c r="OGT556" s="3"/>
      <c r="OGU556" s="580"/>
      <c r="OGV556" s="3"/>
      <c r="OGW556" s="440"/>
      <c r="OGX556" s="3"/>
      <c r="OGY556" s="580"/>
      <c r="OGZ556" s="3"/>
      <c r="OHA556" s="440"/>
      <c r="OHB556" s="3"/>
      <c r="OHC556" s="580"/>
      <c r="OHD556" s="3"/>
      <c r="OHE556" s="440"/>
      <c r="OHF556" s="3"/>
      <c r="OHG556" s="580"/>
      <c r="OHH556" s="3"/>
      <c r="OHI556" s="440"/>
      <c r="OHJ556" s="3"/>
      <c r="OHK556" s="580"/>
      <c r="OHL556" s="3"/>
      <c r="OHM556" s="440"/>
      <c r="OHN556" s="3"/>
      <c r="OHO556" s="580"/>
      <c r="OHP556" s="3"/>
      <c r="OHQ556" s="440"/>
      <c r="OHR556" s="3"/>
      <c r="OHS556" s="580"/>
      <c r="OHT556" s="3"/>
      <c r="OHU556" s="440"/>
      <c r="OHV556" s="3"/>
      <c r="OHW556" s="580"/>
      <c r="OHX556" s="3"/>
      <c r="OHY556" s="440"/>
      <c r="OHZ556" s="3"/>
      <c r="OIA556" s="580"/>
      <c r="OIB556" s="3"/>
      <c r="OIC556" s="440"/>
      <c r="OID556" s="3"/>
      <c r="OIE556" s="580"/>
      <c r="OIF556" s="3"/>
      <c r="OIG556" s="440"/>
      <c r="OIH556" s="3"/>
      <c r="OII556" s="580"/>
      <c r="OIJ556" s="3"/>
      <c r="OIK556" s="440"/>
      <c r="OIL556" s="3"/>
      <c r="OIM556" s="580"/>
      <c r="OIN556" s="3"/>
      <c r="OIO556" s="440"/>
      <c r="OIP556" s="3"/>
      <c r="OIQ556" s="580"/>
      <c r="OIR556" s="3"/>
      <c r="OIS556" s="440"/>
      <c r="OIT556" s="3"/>
      <c r="OIU556" s="580"/>
      <c r="OIV556" s="3"/>
      <c r="OIW556" s="440"/>
      <c r="OIX556" s="3"/>
      <c r="OIY556" s="580"/>
      <c r="OIZ556" s="3"/>
      <c r="OJA556" s="440"/>
      <c r="OJB556" s="3"/>
      <c r="OJC556" s="580"/>
      <c r="OJD556" s="3"/>
      <c r="OJE556" s="440"/>
      <c r="OJF556" s="3"/>
      <c r="OJG556" s="580"/>
      <c r="OJH556" s="3"/>
      <c r="OJI556" s="440"/>
      <c r="OJJ556" s="3"/>
      <c r="OJK556" s="580"/>
      <c r="OJL556" s="3"/>
      <c r="OJM556" s="440"/>
      <c r="OJN556" s="3"/>
      <c r="OJO556" s="580"/>
      <c r="OJP556" s="3"/>
      <c r="OJQ556" s="440"/>
      <c r="OJR556" s="3"/>
      <c r="OJS556" s="580"/>
      <c r="OJT556" s="3"/>
      <c r="OJU556" s="440"/>
      <c r="OJV556" s="3"/>
      <c r="OJW556" s="580"/>
      <c r="OJX556" s="3"/>
      <c r="OJY556" s="440"/>
      <c r="OJZ556" s="3"/>
      <c r="OKA556" s="580"/>
      <c r="OKB556" s="3"/>
      <c r="OKC556" s="440"/>
      <c r="OKD556" s="3"/>
      <c r="OKE556" s="580"/>
      <c r="OKF556" s="3"/>
      <c r="OKG556" s="440"/>
      <c r="OKH556" s="3"/>
      <c r="OKI556" s="580"/>
      <c r="OKJ556" s="3"/>
      <c r="OKK556" s="440"/>
      <c r="OKL556" s="3"/>
      <c r="OKM556" s="580"/>
      <c r="OKN556" s="3"/>
      <c r="OKO556" s="440"/>
      <c r="OKP556" s="3"/>
      <c r="OKQ556" s="580"/>
      <c r="OKR556" s="3"/>
      <c r="OKS556" s="440"/>
      <c r="OKT556" s="3"/>
      <c r="OKU556" s="580"/>
      <c r="OKV556" s="3"/>
      <c r="OKW556" s="440"/>
      <c r="OKX556" s="3"/>
      <c r="OKY556" s="580"/>
      <c r="OKZ556" s="3"/>
      <c r="OLA556" s="440"/>
      <c r="OLB556" s="3"/>
      <c r="OLC556" s="580"/>
      <c r="OLD556" s="3"/>
      <c r="OLE556" s="440"/>
      <c r="OLF556" s="3"/>
      <c r="OLG556" s="580"/>
      <c r="OLH556" s="3"/>
      <c r="OLI556" s="440"/>
      <c r="OLJ556" s="3"/>
      <c r="OLK556" s="580"/>
      <c r="OLL556" s="3"/>
      <c r="OLM556" s="440"/>
      <c r="OLN556" s="3"/>
      <c r="OLO556" s="580"/>
      <c r="OLP556" s="3"/>
      <c r="OLQ556" s="440"/>
      <c r="OLR556" s="3"/>
      <c r="OLS556" s="580"/>
      <c r="OLT556" s="3"/>
      <c r="OLU556" s="440"/>
      <c r="OLV556" s="3"/>
      <c r="OLW556" s="580"/>
      <c r="OLX556" s="3"/>
      <c r="OLY556" s="440"/>
      <c r="OLZ556" s="3"/>
      <c r="OMA556" s="580"/>
      <c r="OMB556" s="3"/>
      <c r="OMC556" s="440"/>
      <c r="OMD556" s="3"/>
      <c r="OME556" s="580"/>
      <c r="OMF556" s="3"/>
      <c r="OMG556" s="440"/>
      <c r="OMH556" s="3"/>
      <c r="OMI556" s="580"/>
      <c r="OMJ556" s="3"/>
      <c r="OMK556" s="440"/>
      <c r="OML556" s="3"/>
      <c r="OMM556" s="580"/>
      <c r="OMN556" s="3"/>
      <c r="OMO556" s="440"/>
      <c r="OMP556" s="3"/>
      <c r="OMQ556" s="580"/>
      <c r="OMR556" s="3"/>
      <c r="OMS556" s="440"/>
      <c r="OMT556" s="3"/>
      <c r="OMU556" s="580"/>
      <c r="OMV556" s="3"/>
      <c r="OMW556" s="440"/>
      <c r="OMX556" s="3"/>
      <c r="OMY556" s="580"/>
      <c r="OMZ556" s="3"/>
      <c r="ONA556" s="440"/>
      <c r="ONB556" s="3"/>
      <c r="ONC556" s="580"/>
      <c r="OND556" s="3"/>
      <c r="ONE556" s="440"/>
      <c r="ONF556" s="3"/>
      <c r="ONG556" s="580"/>
      <c r="ONH556" s="3"/>
      <c r="ONI556" s="440"/>
      <c r="ONJ556" s="3"/>
      <c r="ONK556" s="580"/>
      <c r="ONL556" s="3"/>
      <c r="ONM556" s="440"/>
      <c r="ONN556" s="3"/>
      <c r="ONO556" s="580"/>
      <c r="ONP556" s="3"/>
      <c r="ONQ556" s="440"/>
      <c r="ONR556" s="3"/>
      <c r="ONS556" s="580"/>
      <c r="ONT556" s="3"/>
      <c r="ONU556" s="440"/>
      <c r="ONV556" s="3"/>
      <c r="ONW556" s="580"/>
      <c r="ONX556" s="3"/>
      <c r="ONY556" s="440"/>
      <c r="ONZ556" s="3"/>
      <c r="OOA556" s="580"/>
      <c r="OOB556" s="3"/>
      <c r="OOC556" s="440"/>
      <c r="OOD556" s="3"/>
      <c r="OOE556" s="580"/>
      <c r="OOF556" s="3"/>
      <c r="OOG556" s="440"/>
      <c r="OOH556" s="3"/>
      <c r="OOI556" s="580"/>
      <c r="OOJ556" s="3"/>
      <c r="OOK556" s="440"/>
      <c r="OOL556" s="3"/>
      <c r="OOM556" s="580"/>
      <c r="OON556" s="3"/>
      <c r="OOO556" s="440"/>
      <c r="OOP556" s="3"/>
      <c r="OOQ556" s="580"/>
      <c r="OOR556" s="3"/>
      <c r="OOS556" s="440"/>
      <c r="OOT556" s="3"/>
      <c r="OOU556" s="580"/>
      <c r="OOV556" s="3"/>
      <c r="OOW556" s="440"/>
      <c r="OOX556" s="3"/>
      <c r="OOY556" s="580"/>
      <c r="OOZ556" s="3"/>
      <c r="OPA556" s="440"/>
      <c r="OPB556" s="3"/>
      <c r="OPC556" s="580"/>
      <c r="OPD556" s="3"/>
      <c r="OPE556" s="440"/>
      <c r="OPF556" s="3"/>
      <c r="OPG556" s="580"/>
      <c r="OPH556" s="3"/>
      <c r="OPI556" s="440"/>
      <c r="OPJ556" s="3"/>
      <c r="OPK556" s="580"/>
      <c r="OPL556" s="3"/>
      <c r="OPM556" s="440"/>
      <c r="OPN556" s="3"/>
      <c r="OPO556" s="580"/>
      <c r="OPP556" s="3"/>
      <c r="OPQ556" s="440"/>
      <c r="OPR556" s="3"/>
      <c r="OPS556" s="580"/>
      <c r="OPT556" s="3"/>
      <c r="OPU556" s="440"/>
      <c r="OPV556" s="3"/>
      <c r="OPW556" s="580"/>
      <c r="OPX556" s="3"/>
      <c r="OPY556" s="440"/>
      <c r="OPZ556" s="3"/>
      <c r="OQA556" s="580"/>
      <c r="OQB556" s="3"/>
      <c r="OQC556" s="440"/>
      <c r="OQD556" s="3"/>
      <c r="OQE556" s="580"/>
      <c r="OQF556" s="3"/>
      <c r="OQG556" s="440"/>
      <c r="OQH556" s="3"/>
      <c r="OQI556" s="580"/>
      <c r="OQJ556" s="3"/>
      <c r="OQK556" s="440"/>
      <c r="OQL556" s="3"/>
      <c r="OQM556" s="580"/>
      <c r="OQN556" s="3"/>
      <c r="OQO556" s="440"/>
      <c r="OQP556" s="3"/>
      <c r="OQQ556" s="580"/>
      <c r="OQR556" s="3"/>
      <c r="OQS556" s="440"/>
      <c r="OQT556" s="3"/>
      <c r="OQU556" s="580"/>
      <c r="OQV556" s="3"/>
      <c r="OQW556" s="440"/>
      <c r="OQX556" s="3"/>
      <c r="OQY556" s="580"/>
      <c r="OQZ556" s="3"/>
      <c r="ORA556" s="440"/>
      <c r="ORB556" s="3"/>
      <c r="ORC556" s="580"/>
      <c r="ORD556" s="3"/>
      <c r="ORE556" s="440"/>
      <c r="ORF556" s="3"/>
      <c r="ORG556" s="580"/>
      <c r="ORH556" s="3"/>
      <c r="ORI556" s="440"/>
      <c r="ORJ556" s="3"/>
      <c r="ORK556" s="580"/>
      <c r="ORL556" s="3"/>
      <c r="ORM556" s="440"/>
      <c r="ORN556" s="3"/>
      <c r="ORO556" s="580"/>
      <c r="ORP556" s="3"/>
      <c r="ORQ556" s="440"/>
      <c r="ORR556" s="3"/>
      <c r="ORS556" s="580"/>
      <c r="ORT556" s="3"/>
      <c r="ORU556" s="440"/>
      <c r="ORV556" s="3"/>
      <c r="ORW556" s="580"/>
      <c r="ORX556" s="3"/>
      <c r="ORY556" s="440"/>
      <c r="ORZ556" s="3"/>
      <c r="OSA556" s="580"/>
      <c r="OSB556" s="3"/>
      <c r="OSC556" s="440"/>
      <c r="OSD556" s="3"/>
      <c r="OSE556" s="580"/>
      <c r="OSF556" s="3"/>
      <c r="OSG556" s="440"/>
      <c r="OSH556" s="3"/>
      <c r="OSI556" s="580"/>
      <c r="OSJ556" s="3"/>
      <c r="OSK556" s="440"/>
      <c r="OSL556" s="3"/>
      <c r="OSM556" s="580"/>
      <c r="OSN556" s="3"/>
      <c r="OSO556" s="440"/>
      <c r="OSP556" s="3"/>
      <c r="OSQ556" s="580"/>
      <c r="OSR556" s="3"/>
      <c r="OSS556" s="440"/>
      <c r="OST556" s="3"/>
      <c r="OSU556" s="580"/>
      <c r="OSV556" s="3"/>
      <c r="OSW556" s="440"/>
      <c r="OSX556" s="3"/>
      <c r="OSY556" s="580"/>
      <c r="OSZ556" s="3"/>
      <c r="OTA556" s="440"/>
      <c r="OTB556" s="3"/>
      <c r="OTC556" s="580"/>
      <c r="OTD556" s="3"/>
      <c r="OTE556" s="440"/>
      <c r="OTF556" s="3"/>
      <c r="OTG556" s="580"/>
      <c r="OTH556" s="3"/>
      <c r="OTI556" s="440"/>
      <c r="OTJ556" s="3"/>
      <c r="OTK556" s="580"/>
      <c r="OTL556" s="3"/>
      <c r="OTM556" s="440"/>
      <c r="OTN556" s="3"/>
      <c r="OTO556" s="580"/>
      <c r="OTP556" s="3"/>
      <c r="OTQ556" s="440"/>
      <c r="OTR556" s="3"/>
      <c r="OTS556" s="580"/>
      <c r="OTT556" s="3"/>
      <c r="OTU556" s="440"/>
      <c r="OTV556" s="3"/>
      <c r="OTW556" s="580"/>
      <c r="OTX556" s="3"/>
      <c r="OTY556" s="440"/>
      <c r="OTZ556" s="3"/>
      <c r="OUA556" s="580"/>
      <c r="OUB556" s="3"/>
      <c r="OUC556" s="440"/>
      <c r="OUD556" s="3"/>
      <c r="OUE556" s="580"/>
      <c r="OUF556" s="3"/>
      <c r="OUG556" s="440"/>
      <c r="OUH556" s="3"/>
      <c r="OUI556" s="580"/>
      <c r="OUJ556" s="3"/>
      <c r="OUK556" s="440"/>
      <c r="OUL556" s="3"/>
      <c r="OUM556" s="580"/>
      <c r="OUN556" s="3"/>
      <c r="OUO556" s="440"/>
      <c r="OUP556" s="3"/>
      <c r="OUQ556" s="580"/>
      <c r="OUR556" s="3"/>
      <c r="OUS556" s="440"/>
      <c r="OUT556" s="3"/>
      <c r="OUU556" s="580"/>
      <c r="OUV556" s="3"/>
      <c r="OUW556" s="440"/>
      <c r="OUX556" s="3"/>
      <c r="OUY556" s="580"/>
      <c r="OUZ556" s="3"/>
      <c r="OVA556" s="440"/>
      <c r="OVB556" s="3"/>
      <c r="OVC556" s="580"/>
      <c r="OVD556" s="3"/>
      <c r="OVE556" s="440"/>
      <c r="OVF556" s="3"/>
      <c r="OVG556" s="580"/>
      <c r="OVH556" s="3"/>
      <c r="OVI556" s="440"/>
      <c r="OVJ556" s="3"/>
      <c r="OVK556" s="580"/>
      <c r="OVL556" s="3"/>
      <c r="OVM556" s="440"/>
      <c r="OVN556" s="3"/>
      <c r="OVO556" s="580"/>
      <c r="OVP556" s="3"/>
      <c r="OVQ556" s="440"/>
      <c r="OVR556" s="3"/>
      <c r="OVS556" s="580"/>
      <c r="OVT556" s="3"/>
      <c r="OVU556" s="440"/>
      <c r="OVV556" s="3"/>
      <c r="OVW556" s="580"/>
      <c r="OVX556" s="3"/>
      <c r="OVY556" s="440"/>
      <c r="OVZ556" s="3"/>
      <c r="OWA556" s="580"/>
      <c r="OWB556" s="3"/>
      <c r="OWC556" s="440"/>
      <c r="OWD556" s="3"/>
      <c r="OWE556" s="580"/>
      <c r="OWF556" s="3"/>
      <c r="OWG556" s="440"/>
      <c r="OWH556" s="3"/>
      <c r="OWI556" s="580"/>
      <c r="OWJ556" s="3"/>
      <c r="OWK556" s="440"/>
      <c r="OWL556" s="3"/>
      <c r="OWM556" s="580"/>
      <c r="OWN556" s="3"/>
      <c r="OWO556" s="440"/>
      <c r="OWP556" s="3"/>
      <c r="OWQ556" s="580"/>
      <c r="OWR556" s="3"/>
      <c r="OWS556" s="440"/>
      <c r="OWT556" s="3"/>
      <c r="OWU556" s="580"/>
      <c r="OWV556" s="3"/>
      <c r="OWW556" s="440"/>
      <c r="OWX556" s="3"/>
      <c r="OWY556" s="580"/>
      <c r="OWZ556" s="3"/>
      <c r="OXA556" s="440"/>
      <c r="OXB556" s="3"/>
      <c r="OXC556" s="580"/>
      <c r="OXD556" s="3"/>
      <c r="OXE556" s="440"/>
      <c r="OXF556" s="3"/>
      <c r="OXG556" s="580"/>
      <c r="OXH556" s="3"/>
      <c r="OXI556" s="440"/>
      <c r="OXJ556" s="3"/>
      <c r="OXK556" s="580"/>
      <c r="OXL556" s="3"/>
      <c r="OXM556" s="440"/>
      <c r="OXN556" s="3"/>
      <c r="OXO556" s="580"/>
      <c r="OXP556" s="3"/>
      <c r="OXQ556" s="440"/>
      <c r="OXR556" s="3"/>
      <c r="OXS556" s="580"/>
      <c r="OXT556" s="3"/>
      <c r="OXU556" s="440"/>
      <c r="OXV556" s="3"/>
      <c r="OXW556" s="580"/>
      <c r="OXX556" s="3"/>
      <c r="OXY556" s="440"/>
      <c r="OXZ556" s="3"/>
      <c r="OYA556" s="580"/>
      <c r="OYB556" s="3"/>
      <c r="OYC556" s="440"/>
      <c r="OYD556" s="3"/>
      <c r="OYE556" s="580"/>
      <c r="OYF556" s="3"/>
      <c r="OYG556" s="440"/>
      <c r="OYH556" s="3"/>
      <c r="OYI556" s="580"/>
      <c r="OYJ556" s="3"/>
      <c r="OYK556" s="440"/>
      <c r="OYL556" s="3"/>
      <c r="OYM556" s="580"/>
      <c r="OYN556" s="3"/>
      <c r="OYO556" s="440"/>
      <c r="OYP556" s="3"/>
      <c r="OYQ556" s="580"/>
      <c r="OYR556" s="3"/>
      <c r="OYS556" s="440"/>
      <c r="OYT556" s="3"/>
      <c r="OYU556" s="580"/>
      <c r="OYV556" s="3"/>
      <c r="OYW556" s="440"/>
      <c r="OYX556" s="3"/>
      <c r="OYY556" s="580"/>
      <c r="OYZ556" s="3"/>
      <c r="OZA556" s="440"/>
      <c r="OZB556" s="3"/>
      <c r="OZC556" s="580"/>
      <c r="OZD556" s="3"/>
      <c r="OZE556" s="440"/>
      <c r="OZF556" s="3"/>
      <c r="OZG556" s="580"/>
      <c r="OZH556" s="3"/>
      <c r="OZI556" s="440"/>
      <c r="OZJ556" s="3"/>
      <c r="OZK556" s="580"/>
      <c r="OZL556" s="3"/>
      <c r="OZM556" s="440"/>
      <c r="OZN556" s="3"/>
      <c r="OZO556" s="580"/>
      <c r="OZP556" s="3"/>
      <c r="OZQ556" s="440"/>
      <c r="OZR556" s="3"/>
      <c r="OZS556" s="580"/>
      <c r="OZT556" s="3"/>
      <c r="OZU556" s="440"/>
      <c r="OZV556" s="3"/>
      <c r="OZW556" s="580"/>
      <c r="OZX556" s="3"/>
      <c r="OZY556" s="440"/>
      <c r="OZZ556" s="3"/>
      <c r="PAA556" s="580"/>
      <c r="PAB556" s="3"/>
      <c r="PAC556" s="440"/>
      <c r="PAD556" s="3"/>
      <c r="PAE556" s="580"/>
      <c r="PAF556" s="3"/>
      <c r="PAG556" s="440"/>
      <c r="PAH556" s="3"/>
      <c r="PAI556" s="580"/>
      <c r="PAJ556" s="3"/>
      <c r="PAK556" s="440"/>
      <c r="PAL556" s="3"/>
      <c r="PAM556" s="580"/>
      <c r="PAN556" s="3"/>
      <c r="PAO556" s="440"/>
      <c r="PAP556" s="3"/>
      <c r="PAQ556" s="580"/>
      <c r="PAR556" s="3"/>
      <c r="PAS556" s="440"/>
      <c r="PAT556" s="3"/>
      <c r="PAU556" s="580"/>
      <c r="PAV556" s="3"/>
      <c r="PAW556" s="440"/>
      <c r="PAX556" s="3"/>
      <c r="PAY556" s="580"/>
      <c r="PAZ556" s="3"/>
      <c r="PBA556" s="440"/>
      <c r="PBB556" s="3"/>
      <c r="PBC556" s="580"/>
      <c r="PBD556" s="3"/>
      <c r="PBE556" s="440"/>
      <c r="PBF556" s="3"/>
      <c r="PBG556" s="580"/>
      <c r="PBH556" s="3"/>
      <c r="PBI556" s="440"/>
      <c r="PBJ556" s="3"/>
      <c r="PBK556" s="580"/>
      <c r="PBL556" s="3"/>
      <c r="PBM556" s="440"/>
      <c r="PBN556" s="3"/>
      <c r="PBO556" s="580"/>
      <c r="PBP556" s="3"/>
      <c r="PBQ556" s="440"/>
      <c r="PBR556" s="3"/>
      <c r="PBS556" s="580"/>
      <c r="PBT556" s="3"/>
      <c r="PBU556" s="440"/>
      <c r="PBV556" s="3"/>
      <c r="PBW556" s="580"/>
      <c r="PBX556" s="3"/>
      <c r="PBY556" s="440"/>
      <c r="PBZ556" s="3"/>
      <c r="PCA556" s="580"/>
      <c r="PCB556" s="3"/>
      <c r="PCC556" s="440"/>
      <c r="PCD556" s="3"/>
      <c r="PCE556" s="580"/>
      <c r="PCF556" s="3"/>
      <c r="PCG556" s="440"/>
      <c r="PCH556" s="3"/>
      <c r="PCI556" s="580"/>
      <c r="PCJ556" s="3"/>
      <c r="PCK556" s="440"/>
      <c r="PCL556" s="3"/>
      <c r="PCM556" s="580"/>
      <c r="PCN556" s="3"/>
      <c r="PCO556" s="440"/>
      <c r="PCP556" s="3"/>
      <c r="PCQ556" s="580"/>
      <c r="PCR556" s="3"/>
      <c r="PCS556" s="440"/>
      <c r="PCT556" s="3"/>
      <c r="PCU556" s="580"/>
      <c r="PCV556" s="3"/>
      <c r="PCW556" s="440"/>
      <c r="PCX556" s="3"/>
      <c r="PCY556" s="580"/>
      <c r="PCZ556" s="3"/>
      <c r="PDA556" s="440"/>
      <c r="PDB556" s="3"/>
      <c r="PDC556" s="580"/>
      <c r="PDD556" s="3"/>
      <c r="PDE556" s="440"/>
      <c r="PDF556" s="3"/>
      <c r="PDG556" s="580"/>
      <c r="PDH556" s="3"/>
      <c r="PDI556" s="440"/>
      <c r="PDJ556" s="3"/>
      <c r="PDK556" s="580"/>
      <c r="PDL556" s="3"/>
      <c r="PDM556" s="440"/>
      <c r="PDN556" s="3"/>
      <c r="PDO556" s="580"/>
      <c r="PDP556" s="3"/>
      <c r="PDQ556" s="440"/>
      <c r="PDR556" s="3"/>
      <c r="PDS556" s="580"/>
      <c r="PDT556" s="3"/>
      <c r="PDU556" s="440"/>
      <c r="PDV556" s="3"/>
      <c r="PDW556" s="580"/>
      <c r="PDX556" s="3"/>
      <c r="PDY556" s="440"/>
      <c r="PDZ556" s="3"/>
      <c r="PEA556" s="580"/>
      <c r="PEB556" s="3"/>
      <c r="PEC556" s="440"/>
      <c r="PED556" s="3"/>
      <c r="PEE556" s="580"/>
      <c r="PEF556" s="3"/>
      <c r="PEG556" s="440"/>
      <c r="PEH556" s="3"/>
      <c r="PEI556" s="580"/>
      <c r="PEJ556" s="3"/>
      <c r="PEK556" s="440"/>
      <c r="PEL556" s="3"/>
      <c r="PEM556" s="580"/>
      <c r="PEN556" s="3"/>
      <c r="PEO556" s="440"/>
      <c r="PEP556" s="3"/>
      <c r="PEQ556" s="580"/>
      <c r="PER556" s="3"/>
      <c r="PES556" s="440"/>
      <c r="PET556" s="3"/>
      <c r="PEU556" s="580"/>
      <c r="PEV556" s="3"/>
      <c r="PEW556" s="440"/>
      <c r="PEX556" s="3"/>
      <c r="PEY556" s="580"/>
      <c r="PEZ556" s="3"/>
      <c r="PFA556" s="440"/>
      <c r="PFB556" s="3"/>
      <c r="PFC556" s="580"/>
      <c r="PFD556" s="3"/>
      <c r="PFE556" s="440"/>
      <c r="PFF556" s="3"/>
      <c r="PFG556" s="580"/>
      <c r="PFH556" s="3"/>
      <c r="PFI556" s="440"/>
      <c r="PFJ556" s="3"/>
      <c r="PFK556" s="580"/>
      <c r="PFL556" s="3"/>
      <c r="PFM556" s="440"/>
      <c r="PFN556" s="3"/>
      <c r="PFO556" s="580"/>
      <c r="PFP556" s="3"/>
      <c r="PFQ556" s="440"/>
      <c r="PFR556" s="3"/>
      <c r="PFS556" s="580"/>
      <c r="PFT556" s="3"/>
      <c r="PFU556" s="440"/>
      <c r="PFV556" s="3"/>
      <c r="PFW556" s="580"/>
      <c r="PFX556" s="3"/>
      <c r="PFY556" s="440"/>
      <c r="PFZ556" s="3"/>
      <c r="PGA556" s="580"/>
      <c r="PGB556" s="3"/>
      <c r="PGC556" s="440"/>
      <c r="PGD556" s="3"/>
      <c r="PGE556" s="580"/>
      <c r="PGF556" s="3"/>
      <c r="PGG556" s="440"/>
      <c r="PGH556" s="3"/>
      <c r="PGI556" s="580"/>
      <c r="PGJ556" s="3"/>
      <c r="PGK556" s="440"/>
      <c r="PGL556" s="3"/>
      <c r="PGM556" s="580"/>
      <c r="PGN556" s="3"/>
      <c r="PGO556" s="440"/>
      <c r="PGP556" s="3"/>
      <c r="PGQ556" s="580"/>
      <c r="PGR556" s="3"/>
      <c r="PGS556" s="440"/>
      <c r="PGT556" s="3"/>
      <c r="PGU556" s="580"/>
      <c r="PGV556" s="3"/>
      <c r="PGW556" s="440"/>
      <c r="PGX556" s="3"/>
      <c r="PGY556" s="580"/>
      <c r="PGZ556" s="3"/>
      <c r="PHA556" s="440"/>
      <c r="PHB556" s="3"/>
      <c r="PHC556" s="580"/>
      <c r="PHD556" s="3"/>
      <c r="PHE556" s="440"/>
      <c r="PHF556" s="3"/>
      <c r="PHG556" s="580"/>
      <c r="PHH556" s="3"/>
      <c r="PHI556" s="440"/>
      <c r="PHJ556" s="3"/>
      <c r="PHK556" s="580"/>
      <c r="PHL556" s="3"/>
      <c r="PHM556" s="440"/>
      <c r="PHN556" s="3"/>
      <c r="PHO556" s="580"/>
      <c r="PHP556" s="3"/>
      <c r="PHQ556" s="440"/>
      <c r="PHR556" s="3"/>
      <c r="PHS556" s="580"/>
      <c r="PHT556" s="3"/>
      <c r="PHU556" s="440"/>
      <c r="PHV556" s="3"/>
      <c r="PHW556" s="580"/>
      <c r="PHX556" s="3"/>
      <c r="PHY556" s="440"/>
      <c r="PHZ556" s="3"/>
      <c r="PIA556" s="580"/>
      <c r="PIB556" s="3"/>
      <c r="PIC556" s="440"/>
      <c r="PID556" s="3"/>
      <c r="PIE556" s="580"/>
      <c r="PIF556" s="3"/>
      <c r="PIG556" s="440"/>
      <c r="PIH556" s="3"/>
      <c r="PII556" s="580"/>
      <c r="PIJ556" s="3"/>
      <c r="PIK556" s="440"/>
      <c r="PIL556" s="3"/>
      <c r="PIM556" s="580"/>
      <c r="PIN556" s="3"/>
      <c r="PIO556" s="440"/>
      <c r="PIP556" s="3"/>
      <c r="PIQ556" s="580"/>
      <c r="PIR556" s="3"/>
      <c r="PIS556" s="440"/>
      <c r="PIT556" s="3"/>
      <c r="PIU556" s="580"/>
      <c r="PIV556" s="3"/>
      <c r="PIW556" s="440"/>
      <c r="PIX556" s="3"/>
      <c r="PIY556" s="580"/>
      <c r="PIZ556" s="3"/>
      <c r="PJA556" s="440"/>
      <c r="PJB556" s="3"/>
      <c r="PJC556" s="580"/>
      <c r="PJD556" s="3"/>
      <c r="PJE556" s="440"/>
      <c r="PJF556" s="3"/>
      <c r="PJG556" s="580"/>
      <c r="PJH556" s="3"/>
      <c r="PJI556" s="440"/>
      <c r="PJJ556" s="3"/>
      <c r="PJK556" s="580"/>
      <c r="PJL556" s="3"/>
      <c r="PJM556" s="440"/>
      <c r="PJN556" s="3"/>
      <c r="PJO556" s="580"/>
      <c r="PJP556" s="3"/>
      <c r="PJQ556" s="440"/>
      <c r="PJR556" s="3"/>
      <c r="PJS556" s="580"/>
      <c r="PJT556" s="3"/>
      <c r="PJU556" s="440"/>
      <c r="PJV556" s="3"/>
      <c r="PJW556" s="580"/>
      <c r="PJX556" s="3"/>
      <c r="PJY556" s="440"/>
      <c r="PJZ556" s="3"/>
      <c r="PKA556" s="580"/>
      <c r="PKB556" s="3"/>
      <c r="PKC556" s="440"/>
      <c r="PKD556" s="3"/>
      <c r="PKE556" s="580"/>
      <c r="PKF556" s="3"/>
      <c r="PKG556" s="440"/>
      <c r="PKH556" s="3"/>
      <c r="PKI556" s="580"/>
      <c r="PKJ556" s="3"/>
      <c r="PKK556" s="440"/>
      <c r="PKL556" s="3"/>
      <c r="PKM556" s="580"/>
      <c r="PKN556" s="3"/>
      <c r="PKO556" s="440"/>
      <c r="PKP556" s="3"/>
      <c r="PKQ556" s="580"/>
      <c r="PKR556" s="3"/>
      <c r="PKS556" s="440"/>
      <c r="PKT556" s="3"/>
      <c r="PKU556" s="580"/>
      <c r="PKV556" s="3"/>
      <c r="PKW556" s="440"/>
      <c r="PKX556" s="3"/>
      <c r="PKY556" s="580"/>
      <c r="PKZ556" s="3"/>
      <c r="PLA556" s="440"/>
      <c r="PLB556" s="3"/>
      <c r="PLC556" s="580"/>
      <c r="PLD556" s="3"/>
      <c r="PLE556" s="440"/>
      <c r="PLF556" s="3"/>
      <c r="PLG556" s="580"/>
      <c r="PLH556" s="3"/>
      <c r="PLI556" s="440"/>
      <c r="PLJ556" s="3"/>
      <c r="PLK556" s="580"/>
      <c r="PLL556" s="3"/>
      <c r="PLM556" s="440"/>
      <c r="PLN556" s="3"/>
      <c r="PLO556" s="580"/>
      <c r="PLP556" s="3"/>
      <c r="PLQ556" s="440"/>
      <c r="PLR556" s="3"/>
      <c r="PLS556" s="580"/>
      <c r="PLT556" s="3"/>
      <c r="PLU556" s="440"/>
      <c r="PLV556" s="3"/>
      <c r="PLW556" s="580"/>
      <c r="PLX556" s="3"/>
      <c r="PLY556" s="440"/>
      <c r="PLZ556" s="3"/>
      <c r="PMA556" s="580"/>
      <c r="PMB556" s="3"/>
      <c r="PMC556" s="440"/>
      <c r="PMD556" s="3"/>
      <c r="PME556" s="580"/>
      <c r="PMF556" s="3"/>
      <c r="PMG556" s="440"/>
      <c r="PMH556" s="3"/>
      <c r="PMI556" s="580"/>
      <c r="PMJ556" s="3"/>
      <c r="PMK556" s="440"/>
      <c r="PML556" s="3"/>
      <c r="PMM556" s="580"/>
      <c r="PMN556" s="3"/>
      <c r="PMO556" s="440"/>
      <c r="PMP556" s="3"/>
      <c r="PMQ556" s="580"/>
      <c r="PMR556" s="3"/>
      <c r="PMS556" s="440"/>
      <c r="PMT556" s="3"/>
      <c r="PMU556" s="580"/>
      <c r="PMV556" s="3"/>
      <c r="PMW556" s="440"/>
      <c r="PMX556" s="3"/>
      <c r="PMY556" s="580"/>
      <c r="PMZ556" s="3"/>
      <c r="PNA556" s="440"/>
      <c r="PNB556" s="3"/>
      <c r="PNC556" s="580"/>
      <c r="PND556" s="3"/>
      <c r="PNE556" s="440"/>
      <c r="PNF556" s="3"/>
      <c r="PNG556" s="580"/>
      <c r="PNH556" s="3"/>
      <c r="PNI556" s="440"/>
      <c r="PNJ556" s="3"/>
      <c r="PNK556" s="580"/>
      <c r="PNL556" s="3"/>
      <c r="PNM556" s="440"/>
      <c r="PNN556" s="3"/>
      <c r="PNO556" s="580"/>
      <c r="PNP556" s="3"/>
      <c r="PNQ556" s="440"/>
      <c r="PNR556" s="3"/>
      <c r="PNS556" s="580"/>
      <c r="PNT556" s="3"/>
      <c r="PNU556" s="440"/>
      <c r="PNV556" s="3"/>
      <c r="PNW556" s="580"/>
      <c r="PNX556" s="3"/>
      <c r="PNY556" s="440"/>
      <c r="PNZ556" s="3"/>
      <c r="POA556" s="580"/>
      <c r="POB556" s="3"/>
      <c r="POC556" s="440"/>
      <c r="POD556" s="3"/>
      <c r="POE556" s="580"/>
      <c r="POF556" s="3"/>
      <c r="POG556" s="440"/>
      <c r="POH556" s="3"/>
      <c r="POI556" s="580"/>
      <c r="POJ556" s="3"/>
      <c r="POK556" s="440"/>
      <c r="POL556" s="3"/>
      <c r="POM556" s="580"/>
      <c r="PON556" s="3"/>
      <c r="POO556" s="440"/>
      <c r="POP556" s="3"/>
      <c r="POQ556" s="580"/>
      <c r="POR556" s="3"/>
      <c r="POS556" s="440"/>
      <c r="POT556" s="3"/>
      <c r="POU556" s="580"/>
      <c r="POV556" s="3"/>
      <c r="POW556" s="440"/>
      <c r="POX556" s="3"/>
      <c r="POY556" s="580"/>
      <c r="POZ556" s="3"/>
      <c r="PPA556" s="440"/>
      <c r="PPB556" s="3"/>
      <c r="PPC556" s="580"/>
      <c r="PPD556" s="3"/>
      <c r="PPE556" s="440"/>
      <c r="PPF556" s="3"/>
      <c r="PPG556" s="580"/>
      <c r="PPH556" s="3"/>
      <c r="PPI556" s="440"/>
      <c r="PPJ556" s="3"/>
      <c r="PPK556" s="580"/>
      <c r="PPL556" s="3"/>
      <c r="PPM556" s="440"/>
      <c r="PPN556" s="3"/>
      <c r="PPO556" s="580"/>
      <c r="PPP556" s="3"/>
      <c r="PPQ556" s="440"/>
      <c r="PPR556" s="3"/>
      <c r="PPS556" s="580"/>
      <c r="PPT556" s="3"/>
      <c r="PPU556" s="440"/>
      <c r="PPV556" s="3"/>
      <c r="PPW556" s="580"/>
      <c r="PPX556" s="3"/>
      <c r="PPY556" s="440"/>
      <c r="PPZ556" s="3"/>
      <c r="PQA556" s="580"/>
      <c r="PQB556" s="3"/>
      <c r="PQC556" s="440"/>
      <c r="PQD556" s="3"/>
      <c r="PQE556" s="580"/>
      <c r="PQF556" s="3"/>
      <c r="PQG556" s="440"/>
      <c r="PQH556" s="3"/>
      <c r="PQI556" s="580"/>
      <c r="PQJ556" s="3"/>
      <c r="PQK556" s="440"/>
      <c r="PQL556" s="3"/>
      <c r="PQM556" s="580"/>
      <c r="PQN556" s="3"/>
      <c r="PQO556" s="440"/>
      <c r="PQP556" s="3"/>
      <c r="PQQ556" s="580"/>
      <c r="PQR556" s="3"/>
      <c r="PQS556" s="440"/>
      <c r="PQT556" s="3"/>
      <c r="PQU556" s="580"/>
      <c r="PQV556" s="3"/>
      <c r="PQW556" s="440"/>
      <c r="PQX556" s="3"/>
      <c r="PQY556" s="580"/>
      <c r="PQZ556" s="3"/>
      <c r="PRA556" s="440"/>
      <c r="PRB556" s="3"/>
      <c r="PRC556" s="580"/>
      <c r="PRD556" s="3"/>
      <c r="PRE556" s="440"/>
      <c r="PRF556" s="3"/>
      <c r="PRG556" s="580"/>
      <c r="PRH556" s="3"/>
      <c r="PRI556" s="440"/>
      <c r="PRJ556" s="3"/>
      <c r="PRK556" s="580"/>
      <c r="PRL556" s="3"/>
      <c r="PRM556" s="440"/>
      <c r="PRN556" s="3"/>
      <c r="PRO556" s="580"/>
      <c r="PRP556" s="3"/>
      <c r="PRQ556" s="440"/>
      <c r="PRR556" s="3"/>
      <c r="PRS556" s="580"/>
      <c r="PRT556" s="3"/>
      <c r="PRU556" s="440"/>
      <c r="PRV556" s="3"/>
      <c r="PRW556" s="580"/>
      <c r="PRX556" s="3"/>
      <c r="PRY556" s="440"/>
      <c r="PRZ556" s="3"/>
      <c r="PSA556" s="580"/>
      <c r="PSB556" s="3"/>
      <c r="PSC556" s="440"/>
      <c r="PSD556" s="3"/>
      <c r="PSE556" s="580"/>
      <c r="PSF556" s="3"/>
      <c r="PSG556" s="440"/>
      <c r="PSH556" s="3"/>
      <c r="PSI556" s="580"/>
      <c r="PSJ556" s="3"/>
      <c r="PSK556" s="440"/>
      <c r="PSL556" s="3"/>
      <c r="PSM556" s="580"/>
      <c r="PSN556" s="3"/>
      <c r="PSO556" s="440"/>
      <c r="PSP556" s="3"/>
      <c r="PSQ556" s="580"/>
      <c r="PSR556" s="3"/>
      <c r="PSS556" s="440"/>
      <c r="PST556" s="3"/>
      <c r="PSU556" s="580"/>
      <c r="PSV556" s="3"/>
      <c r="PSW556" s="440"/>
      <c r="PSX556" s="3"/>
      <c r="PSY556" s="580"/>
      <c r="PSZ556" s="3"/>
      <c r="PTA556" s="440"/>
      <c r="PTB556" s="3"/>
      <c r="PTC556" s="580"/>
      <c r="PTD556" s="3"/>
      <c r="PTE556" s="440"/>
      <c r="PTF556" s="3"/>
      <c r="PTG556" s="580"/>
      <c r="PTH556" s="3"/>
      <c r="PTI556" s="440"/>
      <c r="PTJ556" s="3"/>
      <c r="PTK556" s="580"/>
      <c r="PTL556" s="3"/>
      <c r="PTM556" s="440"/>
      <c r="PTN556" s="3"/>
      <c r="PTO556" s="580"/>
      <c r="PTP556" s="3"/>
      <c r="PTQ556" s="440"/>
      <c r="PTR556" s="3"/>
      <c r="PTS556" s="580"/>
      <c r="PTT556" s="3"/>
      <c r="PTU556" s="440"/>
      <c r="PTV556" s="3"/>
      <c r="PTW556" s="580"/>
      <c r="PTX556" s="3"/>
      <c r="PTY556" s="440"/>
      <c r="PTZ556" s="3"/>
      <c r="PUA556" s="580"/>
      <c r="PUB556" s="3"/>
      <c r="PUC556" s="440"/>
      <c r="PUD556" s="3"/>
      <c r="PUE556" s="580"/>
      <c r="PUF556" s="3"/>
      <c r="PUG556" s="440"/>
      <c r="PUH556" s="3"/>
      <c r="PUI556" s="580"/>
      <c r="PUJ556" s="3"/>
      <c r="PUK556" s="440"/>
      <c r="PUL556" s="3"/>
      <c r="PUM556" s="580"/>
      <c r="PUN556" s="3"/>
      <c r="PUO556" s="440"/>
      <c r="PUP556" s="3"/>
      <c r="PUQ556" s="580"/>
      <c r="PUR556" s="3"/>
      <c r="PUS556" s="440"/>
      <c r="PUT556" s="3"/>
      <c r="PUU556" s="580"/>
      <c r="PUV556" s="3"/>
      <c r="PUW556" s="440"/>
      <c r="PUX556" s="3"/>
      <c r="PUY556" s="580"/>
      <c r="PUZ556" s="3"/>
      <c r="PVA556" s="440"/>
      <c r="PVB556" s="3"/>
      <c r="PVC556" s="580"/>
      <c r="PVD556" s="3"/>
      <c r="PVE556" s="440"/>
      <c r="PVF556" s="3"/>
      <c r="PVG556" s="580"/>
      <c r="PVH556" s="3"/>
      <c r="PVI556" s="440"/>
      <c r="PVJ556" s="3"/>
      <c r="PVK556" s="580"/>
      <c r="PVL556" s="3"/>
      <c r="PVM556" s="440"/>
      <c r="PVN556" s="3"/>
      <c r="PVO556" s="580"/>
      <c r="PVP556" s="3"/>
      <c r="PVQ556" s="440"/>
      <c r="PVR556" s="3"/>
      <c r="PVS556" s="580"/>
      <c r="PVT556" s="3"/>
      <c r="PVU556" s="440"/>
      <c r="PVV556" s="3"/>
      <c r="PVW556" s="580"/>
      <c r="PVX556" s="3"/>
      <c r="PVY556" s="440"/>
      <c r="PVZ556" s="3"/>
      <c r="PWA556" s="580"/>
      <c r="PWB556" s="3"/>
      <c r="PWC556" s="440"/>
      <c r="PWD556" s="3"/>
      <c r="PWE556" s="580"/>
      <c r="PWF556" s="3"/>
      <c r="PWG556" s="440"/>
      <c r="PWH556" s="3"/>
      <c r="PWI556" s="580"/>
      <c r="PWJ556" s="3"/>
      <c r="PWK556" s="440"/>
      <c r="PWL556" s="3"/>
      <c r="PWM556" s="580"/>
      <c r="PWN556" s="3"/>
      <c r="PWO556" s="440"/>
      <c r="PWP556" s="3"/>
      <c r="PWQ556" s="580"/>
      <c r="PWR556" s="3"/>
      <c r="PWS556" s="440"/>
      <c r="PWT556" s="3"/>
      <c r="PWU556" s="580"/>
      <c r="PWV556" s="3"/>
      <c r="PWW556" s="440"/>
      <c r="PWX556" s="3"/>
      <c r="PWY556" s="580"/>
      <c r="PWZ556" s="3"/>
      <c r="PXA556" s="440"/>
      <c r="PXB556" s="3"/>
      <c r="PXC556" s="580"/>
      <c r="PXD556" s="3"/>
      <c r="PXE556" s="440"/>
      <c r="PXF556" s="3"/>
      <c r="PXG556" s="580"/>
      <c r="PXH556" s="3"/>
      <c r="PXI556" s="440"/>
      <c r="PXJ556" s="3"/>
      <c r="PXK556" s="580"/>
      <c r="PXL556" s="3"/>
      <c r="PXM556" s="440"/>
      <c r="PXN556" s="3"/>
      <c r="PXO556" s="580"/>
      <c r="PXP556" s="3"/>
      <c r="PXQ556" s="440"/>
      <c r="PXR556" s="3"/>
      <c r="PXS556" s="580"/>
      <c r="PXT556" s="3"/>
      <c r="PXU556" s="440"/>
      <c r="PXV556" s="3"/>
      <c r="PXW556" s="580"/>
      <c r="PXX556" s="3"/>
      <c r="PXY556" s="440"/>
      <c r="PXZ556" s="3"/>
      <c r="PYA556" s="580"/>
      <c r="PYB556" s="3"/>
      <c r="PYC556" s="440"/>
      <c r="PYD556" s="3"/>
      <c r="PYE556" s="580"/>
      <c r="PYF556" s="3"/>
      <c r="PYG556" s="440"/>
      <c r="PYH556" s="3"/>
      <c r="PYI556" s="580"/>
      <c r="PYJ556" s="3"/>
      <c r="PYK556" s="440"/>
      <c r="PYL556" s="3"/>
      <c r="PYM556" s="580"/>
      <c r="PYN556" s="3"/>
      <c r="PYO556" s="440"/>
      <c r="PYP556" s="3"/>
      <c r="PYQ556" s="580"/>
      <c r="PYR556" s="3"/>
      <c r="PYS556" s="440"/>
      <c r="PYT556" s="3"/>
      <c r="PYU556" s="580"/>
      <c r="PYV556" s="3"/>
      <c r="PYW556" s="440"/>
      <c r="PYX556" s="3"/>
      <c r="PYY556" s="580"/>
      <c r="PYZ556" s="3"/>
      <c r="PZA556" s="440"/>
      <c r="PZB556" s="3"/>
      <c r="PZC556" s="580"/>
      <c r="PZD556" s="3"/>
      <c r="PZE556" s="440"/>
      <c r="PZF556" s="3"/>
      <c r="PZG556" s="580"/>
      <c r="PZH556" s="3"/>
      <c r="PZI556" s="440"/>
      <c r="PZJ556" s="3"/>
      <c r="PZK556" s="580"/>
      <c r="PZL556" s="3"/>
      <c r="PZM556" s="440"/>
      <c r="PZN556" s="3"/>
      <c r="PZO556" s="580"/>
      <c r="PZP556" s="3"/>
      <c r="PZQ556" s="440"/>
      <c r="PZR556" s="3"/>
      <c r="PZS556" s="580"/>
      <c r="PZT556" s="3"/>
      <c r="PZU556" s="440"/>
      <c r="PZV556" s="3"/>
      <c r="PZW556" s="580"/>
      <c r="PZX556" s="3"/>
      <c r="PZY556" s="440"/>
      <c r="PZZ556" s="3"/>
      <c r="QAA556" s="580"/>
      <c r="QAB556" s="3"/>
      <c r="QAC556" s="440"/>
      <c r="QAD556" s="3"/>
      <c r="QAE556" s="580"/>
      <c r="QAF556" s="3"/>
      <c r="QAG556" s="440"/>
      <c r="QAH556" s="3"/>
      <c r="QAI556" s="580"/>
      <c r="QAJ556" s="3"/>
      <c r="QAK556" s="440"/>
      <c r="QAL556" s="3"/>
      <c r="QAM556" s="580"/>
      <c r="QAN556" s="3"/>
      <c r="QAO556" s="440"/>
      <c r="QAP556" s="3"/>
      <c r="QAQ556" s="580"/>
      <c r="QAR556" s="3"/>
      <c r="QAS556" s="440"/>
      <c r="QAT556" s="3"/>
      <c r="QAU556" s="580"/>
      <c r="QAV556" s="3"/>
      <c r="QAW556" s="440"/>
      <c r="QAX556" s="3"/>
      <c r="QAY556" s="580"/>
      <c r="QAZ556" s="3"/>
      <c r="QBA556" s="440"/>
      <c r="QBB556" s="3"/>
      <c r="QBC556" s="580"/>
      <c r="QBD556" s="3"/>
      <c r="QBE556" s="440"/>
      <c r="QBF556" s="3"/>
      <c r="QBG556" s="580"/>
      <c r="QBH556" s="3"/>
      <c r="QBI556" s="440"/>
      <c r="QBJ556" s="3"/>
      <c r="QBK556" s="580"/>
      <c r="QBL556" s="3"/>
      <c r="QBM556" s="440"/>
      <c r="QBN556" s="3"/>
      <c r="QBO556" s="580"/>
      <c r="QBP556" s="3"/>
      <c r="QBQ556" s="440"/>
      <c r="QBR556" s="3"/>
      <c r="QBS556" s="580"/>
      <c r="QBT556" s="3"/>
      <c r="QBU556" s="440"/>
      <c r="QBV556" s="3"/>
      <c r="QBW556" s="580"/>
      <c r="QBX556" s="3"/>
      <c r="QBY556" s="440"/>
      <c r="QBZ556" s="3"/>
      <c r="QCA556" s="580"/>
      <c r="QCB556" s="3"/>
      <c r="QCC556" s="440"/>
      <c r="QCD556" s="3"/>
      <c r="QCE556" s="580"/>
      <c r="QCF556" s="3"/>
      <c r="QCG556" s="440"/>
      <c r="QCH556" s="3"/>
      <c r="QCI556" s="580"/>
      <c r="QCJ556" s="3"/>
      <c r="QCK556" s="440"/>
      <c r="QCL556" s="3"/>
      <c r="QCM556" s="580"/>
      <c r="QCN556" s="3"/>
      <c r="QCO556" s="440"/>
      <c r="QCP556" s="3"/>
      <c r="QCQ556" s="580"/>
      <c r="QCR556" s="3"/>
      <c r="QCS556" s="440"/>
      <c r="QCT556" s="3"/>
      <c r="QCU556" s="580"/>
      <c r="QCV556" s="3"/>
      <c r="QCW556" s="440"/>
      <c r="QCX556" s="3"/>
      <c r="QCY556" s="580"/>
      <c r="QCZ556" s="3"/>
      <c r="QDA556" s="440"/>
      <c r="QDB556" s="3"/>
      <c r="QDC556" s="580"/>
      <c r="QDD556" s="3"/>
      <c r="QDE556" s="440"/>
      <c r="QDF556" s="3"/>
      <c r="QDG556" s="580"/>
      <c r="QDH556" s="3"/>
      <c r="QDI556" s="440"/>
      <c r="QDJ556" s="3"/>
      <c r="QDK556" s="580"/>
      <c r="QDL556" s="3"/>
      <c r="QDM556" s="440"/>
      <c r="QDN556" s="3"/>
      <c r="QDO556" s="580"/>
      <c r="QDP556" s="3"/>
      <c r="QDQ556" s="440"/>
      <c r="QDR556" s="3"/>
      <c r="QDS556" s="580"/>
      <c r="QDT556" s="3"/>
      <c r="QDU556" s="440"/>
      <c r="QDV556" s="3"/>
      <c r="QDW556" s="580"/>
      <c r="QDX556" s="3"/>
      <c r="QDY556" s="440"/>
      <c r="QDZ556" s="3"/>
      <c r="QEA556" s="580"/>
      <c r="QEB556" s="3"/>
      <c r="QEC556" s="440"/>
      <c r="QED556" s="3"/>
      <c r="QEE556" s="580"/>
      <c r="QEF556" s="3"/>
      <c r="QEG556" s="440"/>
      <c r="QEH556" s="3"/>
      <c r="QEI556" s="580"/>
      <c r="QEJ556" s="3"/>
      <c r="QEK556" s="440"/>
      <c r="QEL556" s="3"/>
      <c r="QEM556" s="580"/>
      <c r="QEN556" s="3"/>
      <c r="QEO556" s="440"/>
      <c r="QEP556" s="3"/>
      <c r="QEQ556" s="580"/>
      <c r="QER556" s="3"/>
      <c r="QES556" s="440"/>
      <c r="QET556" s="3"/>
      <c r="QEU556" s="580"/>
      <c r="QEV556" s="3"/>
      <c r="QEW556" s="440"/>
      <c r="QEX556" s="3"/>
      <c r="QEY556" s="580"/>
      <c r="QEZ556" s="3"/>
      <c r="QFA556" s="440"/>
      <c r="QFB556" s="3"/>
      <c r="QFC556" s="580"/>
      <c r="QFD556" s="3"/>
      <c r="QFE556" s="440"/>
      <c r="QFF556" s="3"/>
      <c r="QFG556" s="580"/>
      <c r="QFH556" s="3"/>
      <c r="QFI556" s="440"/>
      <c r="QFJ556" s="3"/>
      <c r="QFK556" s="580"/>
      <c r="QFL556" s="3"/>
      <c r="QFM556" s="440"/>
      <c r="QFN556" s="3"/>
      <c r="QFO556" s="580"/>
      <c r="QFP556" s="3"/>
      <c r="QFQ556" s="440"/>
      <c r="QFR556" s="3"/>
      <c r="QFS556" s="580"/>
      <c r="QFT556" s="3"/>
      <c r="QFU556" s="440"/>
      <c r="QFV556" s="3"/>
      <c r="QFW556" s="580"/>
      <c r="QFX556" s="3"/>
      <c r="QFY556" s="440"/>
      <c r="QFZ556" s="3"/>
      <c r="QGA556" s="580"/>
      <c r="QGB556" s="3"/>
      <c r="QGC556" s="440"/>
      <c r="QGD556" s="3"/>
      <c r="QGE556" s="580"/>
      <c r="QGF556" s="3"/>
      <c r="QGG556" s="440"/>
      <c r="QGH556" s="3"/>
      <c r="QGI556" s="580"/>
      <c r="QGJ556" s="3"/>
      <c r="QGK556" s="440"/>
      <c r="QGL556" s="3"/>
      <c r="QGM556" s="580"/>
      <c r="QGN556" s="3"/>
      <c r="QGO556" s="440"/>
      <c r="QGP556" s="3"/>
      <c r="QGQ556" s="580"/>
      <c r="QGR556" s="3"/>
      <c r="QGS556" s="440"/>
      <c r="QGT556" s="3"/>
      <c r="QGU556" s="580"/>
      <c r="QGV556" s="3"/>
      <c r="QGW556" s="440"/>
      <c r="QGX556" s="3"/>
      <c r="QGY556" s="580"/>
      <c r="QGZ556" s="3"/>
      <c r="QHA556" s="440"/>
      <c r="QHB556" s="3"/>
      <c r="QHC556" s="580"/>
      <c r="QHD556" s="3"/>
      <c r="QHE556" s="440"/>
      <c r="QHF556" s="3"/>
      <c r="QHG556" s="580"/>
      <c r="QHH556" s="3"/>
      <c r="QHI556" s="440"/>
      <c r="QHJ556" s="3"/>
      <c r="QHK556" s="580"/>
      <c r="QHL556" s="3"/>
      <c r="QHM556" s="440"/>
      <c r="QHN556" s="3"/>
      <c r="QHO556" s="580"/>
      <c r="QHP556" s="3"/>
      <c r="QHQ556" s="440"/>
      <c r="QHR556" s="3"/>
      <c r="QHS556" s="580"/>
      <c r="QHT556" s="3"/>
      <c r="QHU556" s="440"/>
      <c r="QHV556" s="3"/>
      <c r="QHW556" s="580"/>
      <c r="QHX556" s="3"/>
      <c r="QHY556" s="440"/>
      <c r="QHZ556" s="3"/>
      <c r="QIA556" s="580"/>
      <c r="QIB556" s="3"/>
      <c r="QIC556" s="440"/>
      <c r="QID556" s="3"/>
      <c r="QIE556" s="580"/>
      <c r="QIF556" s="3"/>
      <c r="QIG556" s="440"/>
      <c r="QIH556" s="3"/>
      <c r="QII556" s="580"/>
      <c r="QIJ556" s="3"/>
      <c r="QIK556" s="440"/>
      <c r="QIL556" s="3"/>
      <c r="QIM556" s="580"/>
      <c r="QIN556" s="3"/>
      <c r="QIO556" s="440"/>
      <c r="QIP556" s="3"/>
      <c r="QIQ556" s="580"/>
      <c r="QIR556" s="3"/>
      <c r="QIS556" s="440"/>
      <c r="QIT556" s="3"/>
      <c r="QIU556" s="580"/>
      <c r="QIV556" s="3"/>
      <c r="QIW556" s="440"/>
      <c r="QIX556" s="3"/>
      <c r="QIY556" s="580"/>
      <c r="QIZ556" s="3"/>
      <c r="QJA556" s="440"/>
      <c r="QJB556" s="3"/>
      <c r="QJC556" s="580"/>
      <c r="QJD556" s="3"/>
      <c r="QJE556" s="440"/>
      <c r="QJF556" s="3"/>
      <c r="QJG556" s="580"/>
      <c r="QJH556" s="3"/>
      <c r="QJI556" s="440"/>
      <c r="QJJ556" s="3"/>
      <c r="QJK556" s="580"/>
      <c r="QJL556" s="3"/>
      <c r="QJM556" s="440"/>
      <c r="QJN556" s="3"/>
      <c r="QJO556" s="580"/>
      <c r="QJP556" s="3"/>
      <c r="QJQ556" s="440"/>
      <c r="QJR556" s="3"/>
      <c r="QJS556" s="580"/>
      <c r="QJT556" s="3"/>
      <c r="QJU556" s="440"/>
      <c r="QJV556" s="3"/>
      <c r="QJW556" s="580"/>
      <c r="QJX556" s="3"/>
      <c r="QJY556" s="440"/>
      <c r="QJZ556" s="3"/>
      <c r="QKA556" s="580"/>
      <c r="QKB556" s="3"/>
      <c r="QKC556" s="440"/>
      <c r="QKD556" s="3"/>
      <c r="QKE556" s="580"/>
      <c r="QKF556" s="3"/>
      <c r="QKG556" s="440"/>
      <c r="QKH556" s="3"/>
      <c r="QKI556" s="580"/>
      <c r="QKJ556" s="3"/>
      <c r="QKK556" s="440"/>
      <c r="QKL556" s="3"/>
      <c r="QKM556" s="580"/>
      <c r="QKN556" s="3"/>
      <c r="QKO556" s="440"/>
      <c r="QKP556" s="3"/>
      <c r="QKQ556" s="580"/>
      <c r="QKR556" s="3"/>
      <c r="QKS556" s="440"/>
      <c r="QKT556" s="3"/>
      <c r="QKU556" s="580"/>
      <c r="QKV556" s="3"/>
      <c r="QKW556" s="440"/>
      <c r="QKX556" s="3"/>
      <c r="QKY556" s="580"/>
      <c r="QKZ556" s="3"/>
      <c r="QLA556" s="440"/>
      <c r="QLB556" s="3"/>
      <c r="QLC556" s="580"/>
      <c r="QLD556" s="3"/>
      <c r="QLE556" s="440"/>
      <c r="QLF556" s="3"/>
      <c r="QLG556" s="580"/>
      <c r="QLH556" s="3"/>
      <c r="QLI556" s="440"/>
      <c r="QLJ556" s="3"/>
      <c r="QLK556" s="580"/>
      <c r="QLL556" s="3"/>
      <c r="QLM556" s="440"/>
      <c r="QLN556" s="3"/>
      <c r="QLO556" s="580"/>
      <c r="QLP556" s="3"/>
      <c r="QLQ556" s="440"/>
      <c r="QLR556" s="3"/>
      <c r="QLS556" s="580"/>
      <c r="QLT556" s="3"/>
      <c r="QLU556" s="440"/>
      <c r="QLV556" s="3"/>
      <c r="QLW556" s="580"/>
      <c r="QLX556" s="3"/>
      <c r="QLY556" s="440"/>
      <c r="QLZ556" s="3"/>
      <c r="QMA556" s="580"/>
      <c r="QMB556" s="3"/>
      <c r="QMC556" s="440"/>
      <c r="QMD556" s="3"/>
      <c r="QME556" s="580"/>
      <c r="QMF556" s="3"/>
      <c r="QMG556" s="440"/>
      <c r="QMH556" s="3"/>
      <c r="QMI556" s="580"/>
      <c r="QMJ556" s="3"/>
      <c r="QMK556" s="440"/>
      <c r="QML556" s="3"/>
      <c r="QMM556" s="580"/>
      <c r="QMN556" s="3"/>
      <c r="QMO556" s="440"/>
      <c r="QMP556" s="3"/>
      <c r="QMQ556" s="580"/>
      <c r="QMR556" s="3"/>
      <c r="QMS556" s="440"/>
      <c r="QMT556" s="3"/>
      <c r="QMU556" s="580"/>
      <c r="QMV556" s="3"/>
      <c r="QMW556" s="440"/>
      <c r="QMX556" s="3"/>
      <c r="QMY556" s="580"/>
      <c r="QMZ556" s="3"/>
      <c r="QNA556" s="440"/>
      <c r="QNB556" s="3"/>
      <c r="QNC556" s="580"/>
      <c r="QND556" s="3"/>
      <c r="QNE556" s="440"/>
      <c r="QNF556" s="3"/>
      <c r="QNG556" s="580"/>
      <c r="QNH556" s="3"/>
      <c r="QNI556" s="440"/>
      <c r="QNJ556" s="3"/>
      <c r="QNK556" s="580"/>
      <c r="QNL556" s="3"/>
      <c r="QNM556" s="440"/>
      <c r="QNN556" s="3"/>
      <c r="QNO556" s="580"/>
      <c r="QNP556" s="3"/>
      <c r="QNQ556" s="440"/>
      <c r="QNR556" s="3"/>
      <c r="QNS556" s="580"/>
      <c r="QNT556" s="3"/>
      <c r="QNU556" s="440"/>
      <c r="QNV556" s="3"/>
      <c r="QNW556" s="580"/>
      <c r="QNX556" s="3"/>
      <c r="QNY556" s="440"/>
      <c r="QNZ556" s="3"/>
      <c r="QOA556" s="580"/>
      <c r="QOB556" s="3"/>
      <c r="QOC556" s="440"/>
      <c r="QOD556" s="3"/>
      <c r="QOE556" s="580"/>
      <c r="QOF556" s="3"/>
      <c r="QOG556" s="440"/>
      <c r="QOH556" s="3"/>
      <c r="QOI556" s="580"/>
      <c r="QOJ556" s="3"/>
      <c r="QOK556" s="440"/>
      <c r="QOL556" s="3"/>
      <c r="QOM556" s="580"/>
      <c r="QON556" s="3"/>
      <c r="QOO556" s="440"/>
      <c r="QOP556" s="3"/>
      <c r="QOQ556" s="580"/>
      <c r="QOR556" s="3"/>
      <c r="QOS556" s="440"/>
      <c r="QOT556" s="3"/>
      <c r="QOU556" s="580"/>
      <c r="QOV556" s="3"/>
      <c r="QOW556" s="440"/>
      <c r="QOX556" s="3"/>
      <c r="QOY556" s="580"/>
      <c r="QOZ556" s="3"/>
      <c r="QPA556" s="440"/>
      <c r="QPB556" s="3"/>
      <c r="QPC556" s="580"/>
      <c r="QPD556" s="3"/>
      <c r="QPE556" s="440"/>
      <c r="QPF556" s="3"/>
      <c r="QPG556" s="580"/>
      <c r="QPH556" s="3"/>
      <c r="QPI556" s="440"/>
      <c r="QPJ556" s="3"/>
      <c r="QPK556" s="580"/>
      <c r="QPL556" s="3"/>
      <c r="QPM556" s="440"/>
      <c r="QPN556" s="3"/>
      <c r="QPO556" s="580"/>
      <c r="QPP556" s="3"/>
      <c r="QPQ556" s="440"/>
      <c r="QPR556" s="3"/>
      <c r="QPS556" s="580"/>
      <c r="QPT556" s="3"/>
      <c r="QPU556" s="440"/>
      <c r="QPV556" s="3"/>
      <c r="QPW556" s="580"/>
      <c r="QPX556" s="3"/>
      <c r="QPY556" s="440"/>
      <c r="QPZ556" s="3"/>
      <c r="QQA556" s="580"/>
      <c r="QQB556" s="3"/>
      <c r="QQC556" s="440"/>
      <c r="QQD556" s="3"/>
      <c r="QQE556" s="580"/>
      <c r="QQF556" s="3"/>
      <c r="QQG556" s="440"/>
      <c r="QQH556" s="3"/>
      <c r="QQI556" s="580"/>
      <c r="QQJ556" s="3"/>
      <c r="QQK556" s="440"/>
      <c r="QQL556" s="3"/>
      <c r="QQM556" s="580"/>
      <c r="QQN556" s="3"/>
      <c r="QQO556" s="440"/>
      <c r="QQP556" s="3"/>
      <c r="QQQ556" s="580"/>
      <c r="QQR556" s="3"/>
      <c r="QQS556" s="440"/>
      <c r="QQT556" s="3"/>
      <c r="QQU556" s="580"/>
      <c r="QQV556" s="3"/>
      <c r="QQW556" s="440"/>
      <c r="QQX556" s="3"/>
      <c r="QQY556" s="580"/>
      <c r="QQZ556" s="3"/>
      <c r="QRA556" s="440"/>
      <c r="QRB556" s="3"/>
      <c r="QRC556" s="580"/>
      <c r="QRD556" s="3"/>
      <c r="QRE556" s="440"/>
      <c r="QRF556" s="3"/>
      <c r="QRG556" s="580"/>
      <c r="QRH556" s="3"/>
      <c r="QRI556" s="440"/>
      <c r="QRJ556" s="3"/>
      <c r="QRK556" s="580"/>
      <c r="QRL556" s="3"/>
      <c r="QRM556" s="440"/>
      <c r="QRN556" s="3"/>
      <c r="QRO556" s="580"/>
      <c r="QRP556" s="3"/>
      <c r="QRQ556" s="440"/>
      <c r="QRR556" s="3"/>
      <c r="QRS556" s="580"/>
      <c r="QRT556" s="3"/>
      <c r="QRU556" s="440"/>
      <c r="QRV556" s="3"/>
      <c r="QRW556" s="580"/>
      <c r="QRX556" s="3"/>
      <c r="QRY556" s="440"/>
      <c r="QRZ556" s="3"/>
      <c r="QSA556" s="580"/>
      <c r="QSB556" s="3"/>
      <c r="QSC556" s="440"/>
      <c r="QSD556" s="3"/>
      <c r="QSE556" s="580"/>
      <c r="QSF556" s="3"/>
      <c r="QSG556" s="440"/>
      <c r="QSH556" s="3"/>
      <c r="QSI556" s="580"/>
      <c r="QSJ556" s="3"/>
      <c r="QSK556" s="440"/>
      <c r="QSL556" s="3"/>
      <c r="QSM556" s="580"/>
      <c r="QSN556" s="3"/>
      <c r="QSO556" s="440"/>
      <c r="QSP556" s="3"/>
      <c r="QSQ556" s="580"/>
      <c r="QSR556" s="3"/>
      <c r="QSS556" s="440"/>
      <c r="QST556" s="3"/>
      <c r="QSU556" s="580"/>
      <c r="QSV556" s="3"/>
      <c r="QSW556" s="440"/>
      <c r="QSX556" s="3"/>
      <c r="QSY556" s="580"/>
      <c r="QSZ556" s="3"/>
      <c r="QTA556" s="440"/>
      <c r="QTB556" s="3"/>
      <c r="QTC556" s="580"/>
      <c r="QTD556" s="3"/>
      <c r="QTE556" s="440"/>
      <c r="QTF556" s="3"/>
      <c r="QTG556" s="580"/>
      <c r="QTH556" s="3"/>
      <c r="QTI556" s="440"/>
      <c r="QTJ556" s="3"/>
      <c r="QTK556" s="580"/>
      <c r="QTL556" s="3"/>
      <c r="QTM556" s="440"/>
      <c r="QTN556" s="3"/>
      <c r="QTO556" s="580"/>
      <c r="QTP556" s="3"/>
      <c r="QTQ556" s="440"/>
      <c r="QTR556" s="3"/>
      <c r="QTS556" s="580"/>
      <c r="QTT556" s="3"/>
      <c r="QTU556" s="440"/>
      <c r="QTV556" s="3"/>
      <c r="QTW556" s="580"/>
      <c r="QTX556" s="3"/>
      <c r="QTY556" s="440"/>
      <c r="QTZ556" s="3"/>
      <c r="QUA556" s="580"/>
      <c r="QUB556" s="3"/>
      <c r="QUC556" s="440"/>
      <c r="QUD556" s="3"/>
      <c r="QUE556" s="580"/>
      <c r="QUF556" s="3"/>
      <c r="QUG556" s="440"/>
      <c r="QUH556" s="3"/>
      <c r="QUI556" s="580"/>
      <c r="QUJ556" s="3"/>
      <c r="QUK556" s="440"/>
      <c r="QUL556" s="3"/>
      <c r="QUM556" s="580"/>
      <c r="QUN556" s="3"/>
      <c r="QUO556" s="440"/>
      <c r="QUP556" s="3"/>
      <c r="QUQ556" s="580"/>
      <c r="QUR556" s="3"/>
      <c r="QUS556" s="440"/>
      <c r="QUT556" s="3"/>
      <c r="QUU556" s="580"/>
      <c r="QUV556" s="3"/>
      <c r="QUW556" s="440"/>
      <c r="QUX556" s="3"/>
      <c r="QUY556" s="580"/>
      <c r="QUZ556" s="3"/>
      <c r="QVA556" s="440"/>
      <c r="QVB556" s="3"/>
      <c r="QVC556" s="580"/>
      <c r="QVD556" s="3"/>
      <c r="QVE556" s="440"/>
      <c r="QVF556" s="3"/>
      <c r="QVG556" s="580"/>
      <c r="QVH556" s="3"/>
      <c r="QVI556" s="440"/>
      <c r="QVJ556" s="3"/>
      <c r="QVK556" s="580"/>
      <c r="QVL556" s="3"/>
      <c r="QVM556" s="440"/>
      <c r="QVN556" s="3"/>
      <c r="QVO556" s="580"/>
      <c r="QVP556" s="3"/>
      <c r="QVQ556" s="440"/>
      <c r="QVR556" s="3"/>
      <c r="QVS556" s="580"/>
      <c r="QVT556" s="3"/>
      <c r="QVU556" s="440"/>
      <c r="QVV556" s="3"/>
      <c r="QVW556" s="580"/>
      <c r="QVX556" s="3"/>
      <c r="QVY556" s="440"/>
      <c r="QVZ556" s="3"/>
      <c r="QWA556" s="580"/>
      <c r="QWB556" s="3"/>
      <c r="QWC556" s="440"/>
      <c r="QWD556" s="3"/>
      <c r="QWE556" s="580"/>
      <c r="QWF556" s="3"/>
      <c r="QWG556" s="440"/>
      <c r="QWH556" s="3"/>
      <c r="QWI556" s="580"/>
      <c r="QWJ556" s="3"/>
      <c r="QWK556" s="440"/>
      <c r="QWL556" s="3"/>
      <c r="QWM556" s="580"/>
      <c r="QWN556" s="3"/>
      <c r="QWO556" s="440"/>
      <c r="QWP556" s="3"/>
      <c r="QWQ556" s="580"/>
      <c r="QWR556" s="3"/>
      <c r="QWS556" s="440"/>
      <c r="QWT556" s="3"/>
      <c r="QWU556" s="580"/>
      <c r="QWV556" s="3"/>
      <c r="QWW556" s="440"/>
      <c r="QWX556" s="3"/>
      <c r="QWY556" s="580"/>
      <c r="QWZ556" s="3"/>
      <c r="QXA556" s="440"/>
      <c r="QXB556" s="3"/>
      <c r="QXC556" s="580"/>
      <c r="QXD556" s="3"/>
      <c r="QXE556" s="440"/>
      <c r="QXF556" s="3"/>
      <c r="QXG556" s="580"/>
      <c r="QXH556" s="3"/>
      <c r="QXI556" s="440"/>
      <c r="QXJ556" s="3"/>
      <c r="QXK556" s="580"/>
      <c r="QXL556" s="3"/>
      <c r="QXM556" s="440"/>
      <c r="QXN556" s="3"/>
      <c r="QXO556" s="580"/>
      <c r="QXP556" s="3"/>
      <c r="QXQ556" s="440"/>
      <c r="QXR556" s="3"/>
      <c r="QXS556" s="580"/>
      <c r="QXT556" s="3"/>
      <c r="QXU556" s="440"/>
      <c r="QXV556" s="3"/>
      <c r="QXW556" s="580"/>
      <c r="QXX556" s="3"/>
      <c r="QXY556" s="440"/>
      <c r="QXZ556" s="3"/>
      <c r="QYA556" s="580"/>
      <c r="QYB556" s="3"/>
      <c r="QYC556" s="440"/>
      <c r="QYD556" s="3"/>
      <c r="QYE556" s="580"/>
      <c r="QYF556" s="3"/>
      <c r="QYG556" s="440"/>
      <c r="QYH556" s="3"/>
      <c r="QYI556" s="580"/>
      <c r="QYJ556" s="3"/>
      <c r="QYK556" s="440"/>
      <c r="QYL556" s="3"/>
      <c r="QYM556" s="580"/>
      <c r="QYN556" s="3"/>
      <c r="QYO556" s="440"/>
      <c r="QYP556" s="3"/>
      <c r="QYQ556" s="580"/>
      <c r="QYR556" s="3"/>
      <c r="QYS556" s="440"/>
      <c r="QYT556" s="3"/>
      <c r="QYU556" s="580"/>
      <c r="QYV556" s="3"/>
      <c r="QYW556" s="440"/>
      <c r="QYX556" s="3"/>
      <c r="QYY556" s="580"/>
      <c r="QYZ556" s="3"/>
      <c r="QZA556" s="440"/>
      <c r="QZB556" s="3"/>
      <c r="QZC556" s="580"/>
      <c r="QZD556" s="3"/>
      <c r="QZE556" s="440"/>
      <c r="QZF556" s="3"/>
      <c r="QZG556" s="580"/>
      <c r="QZH556" s="3"/>
      <c r="QZI556" s="440"/>
      <c r="QZJ556" s="3"/>
      <c r="QZK556" s="580"/>
      <c r="QZL556" s="3"/>
      <c r="QZM556" s="440"/>
      <c r="QZN556" s="3"/>
      <c r="QZO556" s="580"/>
      <c r="QZP556" s="3"/>
      <c r="QZQ556" s="440"/>
      <c r="QZR556" s="3"/>
      <c r="QZS556" s="580"/>
      <c r="QZT556" s="3"/>
      <c r="QZU556" s="440"/>
      <c r="QZV556" s="3"/>
      <c r="QZW556" s="580"/>
      <c r="QZX556" s="3"/>
      <c r="QZY556" s="440"/>
      <c r="QZZ556" s="3"/>
      <c r="RAA556" s="580"/>
      <c r="RAB556" s="3"/>
      <c r="RAC556" s="440"/>
      <c r="RAD556" s="3"/>
      <c r="RAE556" s="580"/>
      <c r="RAF556" s="3"/>
      <c r="RAG556" s="440"/>
      <c r="RAH556" s="3"/>
      <c r="RAI556" s="580"/>
      <c r="RAJ556" s="3"/>
      <c r="RAK556" s="440"/>
      <c r="RAL556" s="3"/>
      <c r="RAM556" s="580"/>
      <c r="RAN556" s="3"/>
      <c r="RAO556" s="440"/>
      <c r="RAP556" s="3"/>
      <c r="RAQ556" s="580"/>
      <c r="RAR556" s="3"/>
      <c r="RAS556" s="440"/>
      <c r="RAT556" s="3"/>
      <c r="RAU556" s="580"/>
      <c r="RAV556" s="3"/>
      <c r="RAW556" s="440"/>
      <c r="RAX556" s="3"/>
      <c r="RAY556" s="580"/>
      <c r="RAZ556" s="3"/>
      <c r="RBA556" s="440"/>
      <c r="RBB556" s="3"/>
      <c r="RBC556" s="580"/>
      <c r="RBD556" s="3"/>
      <c r="RBE556" s="440"/>
      <c r="RBF556" s="3"/>
      <c r="RBG556" s="580"/>
      <c r="RBH556" s="3"/>
      <c r="RBI556" s="440"/>
      <c r="RBJ556" s="3"/>
      <c r="RBK556" s="580"/>
      <c r="RBL556" s="3"/>
      <c r="RBM556" s="440"/>
      <c r="RBN556" s="3"/>
      <c r="RBO556" s="580"/>
      <c r="RBP556" s="3"/>
      <c r="RBQ556" s="440"/>
      <c r="RBR556" s="3"/>
      <c r="RBS556" s="580"/>
      <c r="RBT556" s="3"/>
      <c r="RBU556" s="440"/>
      <c r="RBV556" s="3"/>
      <c r="RBW556" s="580"/>
      <c r="RBX556" s="3"/>
      <c r="RBY556" s="440"/>
      <c r="RBZ556" s="3"/>
      <c r="RCA556" s="580"/>
      <c r="RCB556" s="3"/>
      <c r="RCC556" s="440"/>
      <c r="RCD556" s="3"/>
      <c r="RCE556" s="580"/>
      <c r="RCF556" s="3"/>
      <c r="RCG556" s="440"/>
      <c r="RCH556" s="3"/>
      <c r="RCI556" s="580"/>
      <c r="RCJ556" s="3"/>
      <c r="RCK556" s="440"/>
      <c r="RCL556" s="3"/>
      <c r="RCM556" s="580"/>
      <c r="RCN556" s="3"/>
      <c r="RCO556" s="440"/>
      <c r="RCP556" s="3"/>
      <c r="RCQ556" s="580"/>
      <c r="RCR556" s="3"/>
      <c r="RCS556" s="440"/>
      <c r="RCT556" s="3"/>
      <c r="RCU556" s="580"/>
      <c r="RCV556" s="3"/>
      <c r="RCW556" s="440"/>
      <c r="RCX556" s="3"/>
      <c r="RCY556" s="580"/>
      <c r="RCZ556" s="3"/>
      <c r="RDA556" s="440"/>
      <c r="RDB556" s="3"/>
      <c r="RDC556" s="580"/>
      <c r="RDD556" s="3"/>
      <c r="RDE556" s="440"/>
      <c r="RDF556" s="3"/>
      <c r="RDG556" s="580"/>
      <c r="RDH556" s="3"/>
      <c r="RDI556" s="440"/>
      <c r="RDJ556" s="3"/>
      <c r="RDK556" s="580"/>
      <c r="RDL556" s="3"/>
      <c r="RDM556" s="440"/>
      <c r="RDN556" s="3"/>
      <c r="RDO556" s="580"/>
      <c r="RDP556" s="3"/>
      <c r="RDQ556" s="440"/>
      <c r="RDR556" s="3"/>
      <c r="RDS556" s="580"/>
      <c r="RDT556" s="3"/>
      <c r="RDU556" s="440"/>
      <c r="RDV556" s="3"/>
      <c r="RDW556" s="580"/>
      <c r="RDX556" s="3"/>
      <c r="RDY556" s="440"/>
      <c r="RDZ556" s="3"/>
      <c r="REA556" s="580"/>
      <c r="REB556" s="3"/>
      <c r="REC556" s="440"/>
      <c r="RED556" s="3"/>
      <c r="REE556" s="580"/>
      <c r="REF556" s="3"/>
      <c r="REG556" s="440"/>
      <c r="REH556" s="3"/>
      <c r="REI556" s="580"/>
      <c r="REJ556" s="3"/>
      <c r="REK556" s="440"/>
      <c r="REL556" s="3"/>
      <c r="REM556" s="580"/>
      <c r="REN556" s="3"/>
      <c r="REO556" s="440"/>
      <c r="REP556" s="3"/>
      <c r="REQ556" s="580"/>
      <c r="RER556" s="3"/>
      <c r="RES556" s="440"/>
      <c r="RET556" s="3"/>
      <c r="REU556" s="580"/>
      <c r="REV556" s="3"/>
      <c r="REW556" s="440"/>
      <c r="REX556" s="3"/>
      <c r="REY556" s="580"/>
      <c r="REZ556" s="3"/>
      <c r="RFA556" s="440"/>
      <c r="RFB556" s="3"/>
      <c r="RFC556" s="580"/>
      <c r="RFD556" s="3"/>
      <c r="RFE556" s="440"/>
      <c r="RFF556" s="3"/>
      <c r="RFG556" s="580"/>
      <c r="RFH556" s="3"/>
      <c r="RFI556" s="440"/>
      <c r="RFJ556" s="3"/>
      <c r="RFK556" s="580"/>
      <c r="RFL556" s="3"/>
      <c r="RFM556" s="440"/>
      <c r="RFN556" s="3"/>
      <c r="RFO556" s="580"/>
      <c r="RFP556" s="3"/>
      <c r="RFQ556" s="440"/>
      <c r="RFR556" s="3"/>
      <c r="RFS556" s="580"/>
      <c r="RFT556" s="3"/>
      <c r="RFU556" s="440"/>
      <c r="RFV556" s="3"/>
      <c r="RFW556" s="580"/>
      <c r="RFX556" s="3"/>
      <c r="RFY556" s="440"/>
      <c r="RFZ556" s="3"/>
      <c r="RGA556" s="580"/>
      <c r="RGB556" s="3"/>
      <c r="RGC556" s="440"/>
      <c r="RGD556" s="3"/>
      <c r="RGE556" s="580"/>
      <c r="RGF556" s="3"/>
      <c r="RGG556" s="440"/>
      <c r="RGH556" s="3"/>
      <c r="RGI556" s="580"/>
      <c r="RGJ556" s="3"/>
      <c r="RGK556" s="440"/>
      <c r="RGL556" s="3"/>
      <c r="RGM556" s="580"/>
      <c r="RGN556" s="3"/>
      <c r="RGO556" s="440"/>
      <c r="RGP556" s="3"/>
      <c r="RGQ556" s="580"/>
      <c r="RGR556" s="3"/>
      <c r="RGS556" s="440"/>
      <c r="RGT556" s="3"/>
      <c r="RGU556" s="580"/>
      <c r="RGV556" s="3"/>
      <c r="RGW556" s="440"/>
      <c r="RGX556" s="3"/>
      <c r="RGY556" s="580"/>
      <c r="RGZ556" s="3"/>
      <c r="RHA556" s="440"/>
      <c r="RHB556" s="3"/>
      <c r="RHC556" s="580"/>
      <c r="RHD556" s="3"/>
      <c r="RHE556" s="440"/>
      <c r="RHF556" s="3"/>
      <c r="RHG556" s="580"/>
      <c r="RHH556" s="3"/>
      <c r="RHI556" s="440"/>
      <c r="RHJ556" s="3"/>
      <c r="RHK556" s="580"/>
      <c r="RHL556" s="3"/>
      <c r="RHM556" s="440"/>
      <c r="RHN556" s="3"/>
      <c r="RHO556" s="580"/>
      <c r="RHP556" s="3"/>
      <c r="RHQ556" s="440"/>
      <c r="RHR556" s="3"/>
      <c r="RHS556" s="580"/>
      <c r="RHT556" s="3"/>
      <c r="RHU556" s="440"/>
      <c r="RHV556" s="3"/>
      <c r="RHW556" s="580"/>
      <c r="RHX556" s="3"/>
      <c r="RHY556" s="440"/>
      <c r="RHZ556" s="3"/>
      <c r="RIA556" s="580"/>
      <c r="RIB556" s="3"/>
      <c r="RIC556" s="440"/>
      <c r="RID556" s="3"/>
      <c r="RIE556" s="580"/>
      <c r="RIF556" s="3"/>
      <c r="RIG556" s="440"/>
      <c r="RIH556" s="3"/>
      <c r="RII556" s="580"/>
      <c r="RIJ556" s="3"/>
      <c r="RIK556" s="440"/>
      <c r="RIL556" s="3"/>
      <c r="RIM556" s="580"/>
      <c r="RIN556" s="3"/>
      <c r="RIO556" s="440"/>
      <c r="RIP556" s="3"/>
      <c r="RIQ556" s="580"/>
      <c r="RIR556" s="3"/>
      <c r="RIS556" s="440"/>
      <c r="RIT556" s="3"/>
      <c r="RIU556" s="580"/>
      <c r="RIV556" s="3"/>
      <c r="RIW556" s="440"/>
      <c r="RIX556" s="3"/>
      <c r="RIY556" s="580"/>
      <c r="RIZ556" s="3"/>
      <c r="RJA556" s="440"/>
      <c r="RJB556" s="3"/>
      <c r="RJC556" s="580"/>
      <c r="RJD556" s="3"/>
      <c r="RJE556" s="440"/>
      <c r="RJF556" s="3"/>
      <c r="RJG556" s="580"/>
      <c r="RJH556" s="3"/>
      <c r="RJI556" s="440"/>
      <c r="RJJ556" s="3"/>
      <c r="RJK556" s="580"/>
      <c r="RJL556" s="3"/>
      <c r="RJM556" s="440"/>
      <c r="RJN556" s="3"/>
      <c r="RJO556" s="580"/>
      <c r="RJP556" s="3"/>
      <c r="RJQ556" s="440"/>
      <c r="RJR556" s="3"/>
      <c r="RJS556" s="580"/>
      <c r="RJT556" s="3"/>
      <c r="RJU556" s="440"/>
      <c r="RJV556" s="3"/>
      <c r="RJW556" s="580"/>
      <c r="RJX556" s="3"/>
      <c r="RJY556" s="440"/>
      <c r="RJZ556" s="3"/>
      <c r="RKA556" s="580"/>
      <c r="RKB556" s="3"/>
      <c r="RKC556" s="440"/>
      <c r="RKD556" s="3"/>
      <c r="RKE556" s="580"/>
      <c r="RKF556" s="3"/>
      <c r="RKG556" s="440"/>
      <c r="RKH556" s="3"/>
      <c r="RKI556" s="580"/>
      <c r="RKJ556" s="3"/>
      <c r="RKK556" s="440"/>
      <c r="RKL556" s="3"/>
      <c r="RKM556" s="580"/>
      <c r="RKN556" s="3"/>
      <c r="RKO556" s="440"/>
      <c r="RKP556" s="3"/>
      <c r="RKQ556" s="580"/>
      <c r="RKR556" s="3"/>
      <c r="RKS556" s="440"/>
      <c r="RKT556" s="3"/>
      <c r="RKU556" s="580"/>
      <c r="RKV556" s="3"/>
      <c r="RKW556" s="440"/>
      <c r="RKX556" s="3"/>
      <c r="RKY556" s="580"/>
      <c r="RKZ556" s="3"/>
      <c r="RLA556" s="440"/>
      <c r="RLB556" s="3"/>
      <c r="RLC556" s="580"/>
      <c r="RLD556" s="3"/>
      <c r="RLE556" s="440"/>
      <c r="RLF556" s="3"/>
      <c r="RLG556" s="580"/>
      <c r="RLH556" s="3"/>
      <c r="RLI556" s="440"/>
      <c r="RLJ556" s="3"/>
      <c r="RLK556" s="580"/>
      <c r="RLL556" s="3"/>
      <c r="RLM556" s="440"/>
      <c r="RLN556" s="3"/>
      <c r="RLO556" s="580"/>
      <c r="RLP556" s="3"/>
      <c r="RLQ556" s="440"/>
      <c r="RLR556" s="3"/>
      <c r="RLS556" s="580"/>
      <c r="RLT556" s="3"/>
      <c r="RLU556" s="440"/>
      <c r="RLV556" s="3"/>
      <c r="RLW556" s="580"/>
      <c r="RLX556" s="3"/>
      <c r="RLY556" s="440"/>
      <c r="RLZ556" s="3"/>
      <c r="RMA556" s="580"/>
      <c r="RMB556" s="3"/>
      <c r="RMC556" s="440"/>
      <c r="RMD556" s="3"/>
      <c r="RME556" s="580"/>
      <c r="RMF556" s="3"/>
      <c r="RMG556" s="440"/>
      <c r="RMH556" s="3"/>
      <c r="RMI556" s="580"/>
      <c r="RMJ556" s="3"/>
      <c r="RMK556" s="440"/>
      <c r="RML556" s="3"/>
      <c r="RMM556" s="580"/>
      <c r="RMN556" s="3"/>
      <c r="RMO556" s="440"/>
      <c r="RMP556" s="3"/>
      <c r="RMQ556" s="580"/>
      <c r="RMR556" s="3"/>
      <c r="RMS556" s="440"/>
      <c r="RMT556" s="3"/>
      <c r="RMU556" s="580"/>
      <c r="RMV556" s="3"/>
      <c r="RMW556" s="440"/>
      <c r="RMX556" s="3"/>
      <c r="RMY556" s="580"/>
      <c r="RMZ556" s="3"/>
      <c r="RNA556" s="440"/>
      <c r="RNB556" s="3"/>
      <c r="RNC556" s="580"/>
      <c r="RND556" s="3"/>
      <c r="RNE556" s="440"/>
      <c r="RNF556" s="3"/>
      <c r="RNG556" s="580"/>
      <c r="RNH556" s="3"/>
      <c r="RNI556" s="440"/>
      <c r="RNJ556" s="3"/>
      <c r="RNK556" s="580"/>
      <c r="RNL556" s="3"/>
      <c r="RNM556" s="440"/>
      <c r="RNN556" s="3"/>
      <c r="RNO556" s="580"/>
      <c r="RNP556" s="3"/>
      <c r="RNQ556" s="440"/>
      <c r="RNR556" s="3"/>
      <c r="RNS556" s="580"/>
      <c r="RNT556" s="3"/>
      <c r="RNU556" s="440"/>
      <c r="RNV556" s="3"/>
      <c r="RNW556" s="580"/>
      <c r="RNX556" s="3"/>
      <c r="RNY556" s="440"/>
      <c r="RNZ556" s="3"/>
      <c r="ROA556" s="580"/>
      <c r="ROB556" s="3"/>
      <c r="ROC556" s="440"/>
      <c r="ROD556" s="3"/>
      <c r="ROE556" s="580"/>
      <c r="ROF556" s="3"/>
      <c r="ROG556" s="440"/>
      <c r="ROH556" s="3"/>
      <c r="ROI556" s="580"/>
      <c r="ROJ556" s="3"/>
      <c r="ROK556" s="440"/>
      <c r="ROL556" s="3"/>
      <c r="ROM556" s="580"/>
      <c r="RON556" s="3"/>
      <c r="ROO556" s="440"/>
      <c r="ROP556" s="3"/>
      <c r="ROQ556" s="580"/>
      <c r="ROR556" s="3"/>
      <c r="ROS556" s="440"/>
      <c r="ROT556" s="3"/>
      <c r="ROU556" s="580"/>
      <c r="ROV556" s="3"/>
      <c r="ROW556" s="440"/>
      <c r="ROX556" s="3"/>
      <c r="ROY556" s="580"/>
      <c r="ROZ556" s="3"/>
      <c r="RPA556" s="440"/>
      <c r="RPB556" s="3"/>
      <c r="RPC556" s="580"/>
      <c r="RPD556" s="3"/>
      <c r="RPE556" s="440"/>
      <c r="RPF556" s="3"/>
      <c r="RPG556" s="580"/>
      <c r="RPH556" s="3"/>
      <c r="RPI556" s="440"/>
      <c r="RPJ556" s="3"/>
      <c r="RPK556" s="580"/>
      <c r="RPL556" s="3"/>
      <c r="RPM556" s="440"/>
      <c r="RPN556" s="3"/>
      <c r="RPO556" s="580"/>
      <c r="RPP556" s="3"/>
      <c r="RPQ556" s="440"/>
      <c r="RPR556" s="3"/>
      <c r="RPS556" s="580"/>
      <c r="RPT556" s="3"/>
      <c r="RPU556" s="440"/>
      <c r="RPV556" s="3"/>
      <c r="RPW556" s="580"/>
      <c r="RPX556" s="3"/>
      <c r="RPY556" s="440"/>
      <c r="RPZ556" s="3"/>
      <c r="RQA556" s="580"/>
      <c r="RQB556" s="3"/>
      <c r="RQC556" s="440"/>
      <c r="RQD556" s="3"/>
      <c r="RQE556" s="580"/>
      <c r="RQF556" s="3"/>
      <c r="RQG556" s="440"/>
      <c r="RQH556" s="3"/>
      <c r="RQI556" s="580"/>
      <c r="RQJ556" s="3"/>
      <c r="RQK556" s="440"/>
      <c r="RQL556" s="3"/>
      <c r="RQM556" s="580"/>
      <c r="RQN556" s="3"/>
      <c r="RQO556" s="440"/>
      <c r="RQP556" s="3"/>
      <c r="RQQ556" s="580"/>
      <c r="RQR556" s="3"/>
      <c r="RQS556" s="440"/>
      <c r="RQT556" s="3"/>
      <c r="RQU556" s="580"/>
      <c r="RQV556" s="3"/>
      <c r="RQW556" s="440"/>
      <c r="RQX556" s="3"/>
      <c r="RQY556" s="580"/>
      <c r="RQZ556" s="3"/>
      <c r="RRA556" s="440"/>
      <c r="RRB556" s="3"/>
      <c r="RRC556" s="580"/>
      <c r="RRD556" s="3"/>
      <c r="RRE556" s="440"/>
      <c r="RRF556" s="3"/>
      <c r="RRG556" s="580"/>
      <c r="RRH556" s="3"/>
      <c r="RRI556" s="440"/>
      <c r="RRJ556" s="3"/>
      <c r="RRK556" s="580"/>
      <c r="RRL556" s="3"/>
      <c r="RRM556" s="440"/>
      <c r="RRN556" s="3"/>
      <c r="RRO556" s="580"/>
      <c r="RRP556" s="3"/>
      <c r="RRQ556" s="440"/>
      <c r="RRR556" s="3"/>
      <c r="RRS556" s="580"/>
      <c r="RRT556" s="3"/>
      <c r="RRU556" s="440"/>
      <c r="RRV556" s="3"/>
      <c r="RRW556" s="580"/>
      <c r="RRX556" s="3"/>
      <c r="RRY556" s="440"/>
      <c r="RRZ556" s="3"/>
      <c r="RSA556" s="580"/>
      <c r="RSB556" s="3"/>
      <c r="RSC556" s="440"/>
      <c r="RSD556" s="3"/>
      <c r="RSE556" s="580"/>
      <c r="RSF556" s="3"/>
      <c r="RSG556" s="440"/>
      <c r="RSH556" s="3"/>
      <c r="RSI556" s="580"/>
      <c r="RSJ556" s="3"/>
      <c r="RSK556" s="440"/>
      <c r="RSL556" s="3"/>
      <c r="RSM556" s="580"/>
      <c r="RSN556" s="3"/>
      <c r="RSO556" s="440"/>
      <c r="RSP556" s="3"/>
      <c r="RSQ556" s="580"/>
      <c r="RSR556" s="3"/>
      <c r="RSS556" s="440"/>
      <c r="RST556" s="3"/>
      <c r="RSU556" s="580"/>
      <c r="RSV556" s="3"/>
      <c r="RSW556" s="440"/>
      <c r="RSX556" s="3"/>
      <c r="RSY556" s="580"/>
      <c r="RSZ556" s="3"/>
      <c r="RTA556" s="440"/>
      <c r="RTB556" s="3"/>
      <c r="RTC556" s="580"/>
      <c r="RTD556" s="3"/>
      <c r="RTE556" s="440"/>
      <c r="RTF556" s="3"/>
      <c r="RTG556" s="580"/>
      <c r="RTH556" s="3"/>
      <c r="RTI556" s="440"/>
      <c r="RTJ556" s="3"/>
      <c r="RTK556" s="580"/>
      <c r="RTL556" s="3"/>
      <c r="RTM556" s="440"/>
      <c r="RTN556" s="3"/>
      <c r="RTO556" s="580"/>
      <c r="RTP556" s="3"/>
      <c r="RTQ556" s="440"/>
      <c r="RTR556" s="3"/>
      <c r="RTS556" s="580"/>
      <c r="RTT556" s="3"/>
      <c r="RTU556" s="440"/>
      <c r="RTV556" s="3"/>
      <c r="RTW556" s="580"/>
      <c r="RTX556" s="3"/>
      <c r="RTY556" s="440"/>
      <c r="RTZ556" s="3"/>
      <c r="RUA556" s="580"/>
      <c r="RUB556" s="3"/>
      <c r="RUC556" s="440"/>
      <c r="RUD556" s="3"/>
      <c r="RUE556" s="580"/>
      <c r="RUF556" s="3"/>
      <c r="RUG556" s="440"/>
      <c r="RUH556" s="3"/>
      <c r="RUI556" s="580"/>
      <c r="RUJ556" s="3"/>
      <c r="RUK556" s="440"/>
      <c r="RUL556" s="3"/>
      <c r="RUM556" s="580"/>
      <c r="RUN556" s="3"/>
      <c r="RUO556" s="440"/>
      <c r="RUP556" s="3"/>
      <c r="RUQ556" s="580"/>
      <c r="RUR556" s="3"/>
      <c r="RUS556" s="440"/>
      <c r="RUT556" s="3"/>
      <c r="RUU556" s="580"/>
      <c r="RUV556" s="3"/>
      <c r="RUW556" s="440"/>
      <c r="RUX556" s="3"/>
      <c r="RUY556" s="580"/>
      <c r="RUZ556" s="3"/>
      <c r="RVA556" s="440"/>
      <c r="RVB556" s="3"/>
      <c r="RVC556" s="580"/>
      <c r="RVD556" s="3"/>
      <c r="RVE556" s="440"/>
      <c r="RVF556" s="3"/>
      <c r="RVG556" s="580"/>
      <c r="RVH556" s="3"/>
      <c r="RVI556" s="440"/>
      <c r="RVJ556" s="3"/>
      <c r="RVK556" s="580"/>
      <c r="RVL556" s="3"/>
      <c r="RVM556" s="440"/>
      <c r="RVN556" s="3"/>
      <c r="RVO556" s="580"/>
      <c r="RVP556" s="3"/>
      <c r="RVQ556" s="440"/>
      <c r="RVR556" s="3"/>
      <c r="RVS556" s="580"/>
      <c r="RVT556" s="3"/>
      <c r="RVU556" s="440"/>
      <c r="RVV556" s="3"/>
      <c r="RVW556" s="580"/>
      <c r="RVX556" s="3"/>
      <c r="RVY556" s="440"/>
      <c r="RVZ556" s="3"/>
      <c r="RWA556" s="580"/>
      <c r="RWB556" s="3"/>
      <c r="RWC556" s="440"/>
      <c r="RWD556" s="3"/>
      <c r="RWE556" s="580"/>
      <c r="RWF556" s="3"/>
      <c r="RWG556" s="440"/>
      <c r="RWH556" s="3"/>
      <c r="RWI556" s="580"/>
      <c r="RWJ556" s="3"/>
      <c r="RWK556" s="440"/>
      <c r="RWL556" s="3"/>
      <c r="RWM556" s="580"/>
      <c r="RWN556" s="3"/>
      <c r="RWO556" s="440"/>
      <c r="RWP556" s="3"/>
      <c r="RWQ556" s="580"/>
      <c r="RWR556" s="3"/>
      <c r="RWS556" s="440"/>
      <c r="RWT556" s="3"/>
      <c r="RWU556" s="580"/>
      <c r="RWV556" s="3"/>
      <c r="RWW556" s="440"/>
      <c r="RWX556" s="3"/>
      <c r="RWY556" s="580"/>
      <c r="RWZ556" s="3"/>
      <c r="RXA556" s="440"/>
      <c r="RXB556" s="3"/>
      <c r="RXC556" s="580"/>
      <c r="RXD556" s="3"/>
      <c r="RXE556" s="440"/>
      <c r="RXF556" s="3"/>
      <c r="RXG556" s="580"/>
      <c r="RXH556" s="3"/>
      <c r="RXI556" s="440"/>
      <c r="RXJ556" s="3"/>
      <c r="RXK556" s="580"/>
      <c r="RXL556" s="3"/>
      <c r="RXM556" s="440"/>
      <c r="RXN556" s="3"/>
      <c r="RXO556" s="580"/>
      <c r="RXP556" s="3"/>
      <c r="RXQ556" s="440"/>
      <c r="RXR556" s="3"/>
      <c r="RXS556" s="580"/>
      <c r="RXT556" s="3"/>
      <c r="RXU556" s="440"/>
      <c r="RXV556" s="3"/>
      <c r="RXW556" s="580"/>
      <c r="RXX556" s="3"/>
      <c r="RXY556" s="440"/>
      <c r="RXZ556" s="3"/>
      <c r="RYA556" s="580"/>
      <c r="RYB556" s="3"/>
      <c r="RYC556" s="440"/>
      <c r="RYD556" s="3"/>
      <c r="RYE556" s="580"/>
      <c r="RYF556" s="3"/>
      <c r="RYG556" s="440"/>
      <c r="RYH556" s="3"/>
      <c r="RYI556" s="580"/>
      <c r="RYJ556" s="3"/>
      <c r="RYK556" s="440"/>
      <c r="RYL556" s="3"/>
      <c r="RYM556" s="580"/>
      <c r="RYN556" s="3"/>
      <c r="RYO556" s="440"/>
      <c r="RYP556" s="3"/>
      <c r="RYQ556" s="580"/>
      <c r="RYR556" s="3"/>
      <c r="RYS556" s="440"/>
      <c r="RYT556" s="3"/>
      <c r="RYU556" s="580"/>
      <c r="RYV556" s="3"/>
      <c r="RYW556" s="440"/>
      <c r="RYX556" s="3"/>
      <c r="RYY556" s="580"/>
      <c r="RYZ556" s="3"/>
      <c r="RZA556" s="440"/>
      <c r="RZB556" s="3"/>
      <c r="RZC556" s="580"/>
      <c r="RZD556" s="3"/>
      <c r="RZE556" s="440"/>
      <c r="RZF556" s="3"/>
      <c r="RZG556" s="580"/>
      <c r="RZH556" s="3"/>
      <c r="RZI556" s="440"/>
      <c r="RZJ556" s="3"/>
      <c r="RZK556" s="580"/>
      <c r="RZL556" s="3"/>
      <c r="RZM556" s="440"/>
      <c r="RZN556" s="3"/>
      <c r="RZO556" s="580"/>
      <c r="RZP556" s="3"/>
      <c r="RZQ556" s="440"/>
      <c r="RZR556" s="3"/>
      <c r="RZS556" s="580"/>
      <c r="RZT556" s="3"/>
      <c r="RZU556" s="440"/>
      <c r="RZV556" s="3"/>
      <c r="RZW556" s="580"/>
      <c r="RZX556" s="3"/>
      <c r="RZY556" s="440"/>
      <c r="RZZ556" s="3"/>
      <c r="SAA556" s="580"/>
      <c r="SAB556" s="3"/>
      <c r="SAC556" s="440"/>
      <c r="SAD556" s="3"/>
      <c r="SAE556" s="580"/>
      <c r="SAF556" s="3"/>
      <c r="SAG556" s="440"/>
      <c r="SAH556" s="3"/>
      <c r="SAI556" s="580"/>
      <c r="SAJ556" s="3"/>
      <c r="SAK556" s="440"/>
      <c r="SAL556" s="3"/>
      <c r="SAM556" s="580"/>
      <c r="SAN556" s="3"/>
      <c r="SAO556" s="440"/>
      <c r="SAP556" s="3"/>
      <c r="SAQ556" s="580"/>
      <c r="SAR556" s="3"/>
      <c r="SAS556" s="440"/>
      <c r="SAT556" s="3"/>
      <c r="SAU556" s="580"/>
      <c r="SAV556" s="3"/>
      <c r="SAW556" s="440"/>
      <c r="SAX556" s="3"/>
      <c r="SAY556" s="580"/>
      <c r="SAZ556" s="3"/>
      <c r="SBA556" s="440"/>
      <c r="SBB556" s="3"/>
      <c r="SBC556" s="580"/>
      <c r="SBD556" s="3"/>
      <c r="SBE556" s="440"/>
      <c r="SBF556" s="3"/>
      <c r="SBG556" s="580"/>
      <c r="SBH556" s="3"/>
      <c r="SBI556" s="440"/>
      <c r="SBJ556" s="3"/>
      <c r="SBK556" s="580"/>
      <c r="SBL556" s="3"/>
      <c r="SBM556" s="440"/>
      <c r="SBN556" s="3"/>
      <c r="SBO556" s="580"/>
      <c r="SBP556" s="3"/>
      <c r="SBQ556" s="440"/>
      <c r="SBR556" s="3"/>
      <c r="SBS556" s="580"/>
      <c r="SBT556" s="3"/>
      <c r="SBU556" s="440"/>
      <c r="SBV556" s="3"/>
      <c r="SBW556" s="580"/>
      <c r="SBX556" s="3"/>
      <c r="SBY556" s="440"/>
      <c r="SBZ556" s="3"/>
      <c r="SCA556" s="580"/>
      <c r="SCB556" s="3"/>
      <c r="SCC556" s="440"/>
      <c r="SCD556" s="3"/>
      <c r="SCE556" s="580"/>
      <c r="SCF556" s="3"/>
      <c r="SCG556" s="440"/>
      <c r="SCH556" s="3"/>
      <c r="SCI556" s="580"/>
      <c r="SCJ556" s="3"/>
      <c r="SCK556" s="440"/>
      <c r="SCL556" s="3"/>
      <c r="SCM556" s="580"/>
      <c r="SCN556" s="3"/>
      <c r="SCO556" s="440"/>
      <c r="SCP556" s="3"/>
      <c r="SCQ556" s="580"/>
      <c r="SCR556" s="3"/>
      <c r="SCS556" s="440"/>
      <c r="SCT556" s="3"/>
      <c r="SCU556" s="580"/>
      <c r="SCV556" s="3"/>
      <c r="SCW556" s="440"/>
      <c r="SCX556" s="3"/>
      <c r="SCY556" s="580"/>
      <c r="SCZ556" s="3"/>
      <c r="SDA556" s="440"/>
      <c r="SDB556" s="3"/>
      <c r="SDC556" s="580"/>
      <c r="SDD556" s="3"/>
      <c r="SDE556" s="440"/>
      <c r="SDF556" s="3"/>
      <c r="SDG556" s="580"/>
      <c r="SDH556" s="3"/>
      <c r="SDI556" s="440"/>
      <c r="SDJ556" s="3"/>
      <c r="SDK556" s="580"/>
      <c r="SDL556" s="3"/>
      <c r="SDM556" s="440"/>
      <c r="SDN556" s="3"/>
      <c r="SDO556" s="580"/>
      <c r="SDP556" s="3"/>
      <c r="SDQ556" s="440"/>
      <c r="SDR556" s="3"/>
      <c r="SDS556" s="580"/>
      <c r="SDT556" s="3"/>
      <c r="SDU556" s="440"/>
      <c r="SDV556" s="3"/>
      <c r="SDW556" s="580"/>
      <c r="SDX556" s="3"/>
      <c r="SDY556" s="440"/>
      <c r="SDZ556" s="3"/>
      <c r="SEA556" s="580"/>
      <c r="SEB556" s="3"/>
      <c r="SEC556" s="440"/>
      <c r="SED556" s="3"/>
      <c r="SEE556" s="580"/>
      <c r="SEF556" s="3"/>
      <c r="SEG556" s="440"/>
      <c r="SEH556" s="3"/>
      <c r="SEI556" s="580"/>
      <c r="SEJ556" s="3"/>
      <c r="SEK556" s="440"/>
      <c r="SEL556" s="3"/>
      <c r="SEM556" s="580"/>
      <c r="SEN556" s="3"/>
      <c r="SEO556" s="440"/>
      <c r="SEP556" s="3"/>
      <c r="SEQ556" s="580"/>
      <c r="SER556" s="3"/>
      <c r="SES556" s="440"/>
      <c r="SET556" s="3"/>
      <c r="SEU556" s="580"/>
      <c r="SEV556" s="3"/>
      <c r="SEW556" s="440"/>
      <c r="SEX556" s="3"/>
      <c r="SEY556" s="580"/>
      <c r="SEZ556" s="3"/>
      <c r="SFA556" s="440"/>
      <c r="SFB556" s="3"/>
      <c r="SFC556" s="580"/>
      <c r="SFD556" s="3"/>
      <c r="SFE556" s="440"/>
      <c r="SFF556" s="3"/>
      <c r="SFG556" s="580"/>
      <c r="SFH556" s="3"/>
      <c r="SFI556" s="440"/>
      <c r="SFJ556" s="3"/>
      <c r="SFK556" s="580"/>
      <c r="SFL556" s="3"/>
      <c r="SFM556" s="440"/>
      <c r="SFN556" s="3"/>
      <c r="SFO556" s="580"/>
      <c r="SFP556" s="3"/>
      <c r="SFQ556" s="440"/>
      <c r="SFR556" s="3"/>
      <c r="SFS556" s="580"/>
      <c r="SFT556" s="3"/>
      <c r="SFU556" s="440"/>
      <c r="SFV556" s="3"/>
      <c r="SFW556" s="580"/>
      <c r="SFX556" s="3"/>
      <c r="SFY556" s="440"/>
      <c r="SFZ556" s="3"/>
      <c r="SGA556" s="580"/>
      <c r="SGB556" s="3"/>
      <c r="SGC556" s="440"/>
      <c r="SGD556" s="3"/>
      <c r="SGE556" s="580"/>
      <c r="SGF556" s="3"/>
      <c r="SGG556" s="440"/>
      <c r="SGH556" s="3"/>
      <c r="SGI556" s="580"/>
      <c r="SGJ556" s="3"/>
      <c r="SGK556" s="440"/>
      <c r="SGL556" s="3"/>
      <c r="SGM556" s="580"/>
      <c r="SGN556" s="3"/>
      <c r="SGO556" s="440"/>
      <c r="SGP556" s="3"/>
      <c r="SGQ556" s="580"/>
      <c r="SGR556" s="3"/>
      <c r="SGS556" s="440"/>
      <c r="SGT556" s="3"/>
      <c r="SGU556" s="580"/>
      <c r="SGV556" s="3"/>
      <c r="SGW556" s="440"/>
      <c r="SGX556" s="3"/>
      <c r="SGY556" s="580"/>
      <c r="SGZ556" s="3"/>
      <c r="SHA556" s="440"/>
      <c r="SHB556" s="3"/>
      <c r="SHC556" s="580"/>
      <c r="SHD556" s="3"/>
      <c r="SHE556" s="440"/>
      <c r="SHF556" s="3"/>
      <c r="SHG556" s="580"/>
      <c r="SHH556" s="3"/>
      <c r="SHI556" s="440"/>
      <c r="SHJ556" s="3"/>
      <c r="SHK556" s="580"/>
      <c r="SHL556" s="3"/>
      <c r="SHM556" s="440"/>
      <c r="SHN556" s="3"/>
      <c r="SHO556" s="580"/>
      <c r="SHP556" s="3"/>
      <c r="SHQ556" s="440"/>
      <c r="SHR556" s="3"/>
      <c r="SHS556" s="580"/>
      <c r="SHT556" s="3"/>
      <c r="SHU556" s="440"/>
      <c r="SHV556" s="3"/>
      <c r="SHW556" s="580"/>
      <c r="SHX556" s="3"/>
      <c r="SHY556" s="440"/>
      <c r="SHZ556" s="3"/>
      <c r="SIA556" s="580"/>
      <c r="SIB556" s="3"/>
      <c r="SIC556" s="440"/>
      <c r="SID556" s="3"/>
      <c r="SIE556" s="580"/>
      <c r="SIF556" s="3"/>
      <c r="SIG556" s="440"/>
      <c r="SIH556" s="3"/>
      <c r="SII556" s="580"/>
      <c r="SIJ556" s="3"/>
      <c r="SIK556" s="440"/>
      <c r="SIL556" s="3"/>
      <c r="SIM556" s="580"/>
      <c r="SIN556" s="3"/>
      <c r="SIO556" s="440"/>
      <c r="SIP556" s="3"/>
      <c r="SIQ556" s="580"/>
      <c r="SIR556" s="3"/>
      <c r="SIS556" s="440"/>
      <c r="SIT556" s="3"/>
      <c r="SIU556" s="580"/>
      <c r="SIV556" s="3"/>
      <c r="SIW556" s="440"/>
      <c r="SIX556" s="3"/>
      <c r="SIY556" s="580"/>
      <c r="SIZ556" s="3"/>
      <c r="SJA556" s="440"/>
      <c r="SJB556" s="3"/>
      <c r="SJC556" s="580"/>
      <c r="SJD556" s="3"/>
      <c r="SJE556" s="440"/>
      <c r="SJF556" s="3"/>
      <c r="SJG556" s="580"/>
      <c r="SJH556" s="3"/>
      <c r="SJI556" s="440"/>
      <c r="SJJ556" s="3"/>
      <c r="SJK556" s="580"/>
      <c r="SJL556" s="3"/>
      <c r="SJM556" s="440"/>
      <c r="SJN556" s="3"/>
      <c r="SJO556" s="580"/>
      <c r="SJP556" s="3"/>
      <c r="SJQ556" s="440"/>
      <c r="SJR556" s="3"/>
      <c r="SJS556" s="580"/>
      <c r="SJT556" s="3"/>
      <c r="SJU556" s="440"/>
      <c r="SJV556" s="3"/>
      <c r="SJW556" s="580"/>
      <c r="SJX556" s="3"/>
      <c r="SJY556" s="440"/>
      <c r="SJZ556" s="3"/>
      <c r="SKA556" s="580"/>
      <c r="SKB556" s="3"/>
      <c r="SKC556" s="440"/>
      <c r="SKD556" s="3"/>
      <c r="SKE556" s="580"/>
      <c r="SKF556" s="3"/>
      <c r="SKG556" s="440"/>
      <c r="SKH556" s="3"/>
      <c r="SKI556" s="580"/>
      <c r="SKJ556" s="3"/>
      <c r="SKK556" s="440"/>
      <c r="SKL556" s="3"/>
      <c r="SKM556" s="580"/>
      <c r="SKN556" s="3"/>
      <c r="SKO556" s="440"/>
      <c r="SKP556" s="3"/>
      <c r="SKQ556" s="580"/>
      <c r="SKR556" s="3"/>
      <c r="SKS556" s="440"/>
      <c r="SKT556" s="3"/>
      <c r="SKU556" s="580"/>
      <c r="SKV556" s="3"/>
      <c r="SKW556" s="440"/>
      <c r="SKX556" s="3"/>
      <c r="SKY556" s="580"/>
      <c r="SKZ556" s="3"/>
      <c r="SLA556" s="440"/>
      <c r="SLB556" s="3"/>
      <c r="SLC556" s="580"/>
      <c r="SLD556" s="3"/>
      <c r="SLE556" s="440"/>
      <c r="SLF556" s="3"/>
      <c r="SLG556" s="580"/>
      <c r="SLH556" s="3"/>
      <c r="SLI556" s="440"/>
      <c r="SLJ556" s="3"/>
      <c r="SLK556" s="580"/>
      <c r="SLL556" s="3"/>
      <c r="SLM556" s="440"/>
      <c r="SLN556" s="3"/>
      <c r="SLO556" s="580"/>
      <c r="SLP556" s="3"/>
      <c r="SLQ556" s="440"/>
      <c r="SLR556" s="3"/>
      <c r="SLS556" s="580"/>
      <c r="SLT556" s="3"/>
      <c r="SLU556" s="440"/>
      <c r="SLV556" s="3"/>
      <c r="SLW556" s="580"/>
      <c r="SLX556" s="3"/>
      <c r="SLY556" s="440"/>
      <c r="SLZ556" s="3"/>
      <c r="SMA556" s="580"/>
      <c r="SMB556" s="3"/>
      <c r="SMC556" s="440"/>
      <c r="SMD556" s="3"/>
      <c r="SME556" s="580"/>
      <c r="SMF556" s="3"/>
      <c r="SMG556" s="440"/>
      <c r="SMH556" s="3"/>
      <c r="SMI556" s="580"/>
      <c r="SMJ556" s="3"/>
      <c r="SMK556" s="440"/>
      <c r="SML556" s="3"/>
      <c r="SMM556" s="580"/>
      <c r="SMN556" s="3"/>
      <c r="SMO556" s="440"/>
      <c r="SMP556" s="3"/>
      <c r="SMQ556" s="580"/>
      <c r="SMR556" s="3"/>
      <c r="SMS556" s="440"/>
      <c r="SMT556" s="3"/>
      <c r="SMU556" s="580"/>
      <c r="SMV556" s="3"/>
      <c r="SMW556" s="440"/>
      <c r="SMX556" s="3"/>
      <c r="SMY556" s="580"/>
      <c r="SMZ556" s="3"/>
      <c r="SNA556" s="440"/>
      <c r="SNB556" s="3"/>
      <c r="SNC556" s="580"/>
      <c r="SND556" s="3"/>
      <c r="SNE556" s="440"/>
      <c r="SNF556" s="3"/>
      <c r="SNG556" s="580"/>
      <c r="SNH556" s="3"/>
      <c r="SNI556" s="440"/>
      <c r="SNJ556" s="3"/>
      <c r="SNK556" s="580"/>
      <c r="SNL556" s="3"/>
      <c r="SNM556" s="440"/>
      <c r="SNN556" s="3"/>
      <c r="SNO556" s="580"/>
      <c r="SNP556" s="3"/>
      <c r="SNQ556" s="440"/>
      <c r="SNR556" s="3"/>
      <c r="SNS556" s="580"/>
      <c r="SNT556" s="3"/>
      <c r="SNU556" s="440"/>
      <c r="SNV556" s="3"/>
      <c r="SNW556" s="580"/>
      <c r="SNX556" s="3"/>
      <c r="SNY556" s="440"/>
      <c r="SNZ556" s="3"/>
      <c r="SOA556" s="580"/>
      <c r="SOB556" s="3"/>
      <c r="SOC556" s="440"/>
      <c r="SOD556" s="3"/>
      <c r="SOE556" s="580"/>
      <c r="SOF556" s="3"/>
      <c r="SOG556" s="440"/>
      <c r="SOH556" s="3"/>
      <c r="SOI556" s="580"/>
      <c r="SOJ556" s="3"/>
      <c r="SOK556" s="440"/>
      <c r="SOL556" s="3"/>
      <c r="SOM556" s="580"/>
      <c r="SON556" s="3"/>
      <c r="SOO556" s="440"/>
      <c r="SOP556" s="3"/>
      <c r="SOQ556" s="580"/>
      <c r="SOR556" s="3"/>
      <c r="SOS556" s="440"/>
      <c r="SOT556" s="3"/>
      <c r="SOU556" s="580"/>
      <c r="SOV556" s="3"/>
      <c r="SOW556" s="440"/>
      <c r="SOX556" s="3"/>
      <c r="SOY556" s="580"/>
      <c r="SOZ556" s="3"/>
      <c r="SPA556" s="440"/>
      <c r="SPB556" s="3"/>
      <c r="SPC556" s="580"/>
      <c r="SPD556" s="3"/>
      <c r="SPE556" s="440"/>
      <c r="SPF556" s="3"/>
      <c r="SPG556" s="580"/>
      <c r="SPH556" s="3"/>
      <c r="SPI556" s="440"/>
      <c r="SPJ556" s="3"/>
      <c r="SPK556" s="580"/>
      <c r="SPL556" s="3"/>
      <c r="SPM556" s="440"/>
      <c r="SPN556" s="3"/>
      <c r="SPO556" s="580"/>
      <c r="SPP556" s="3"/>
      <c r="SPQ556" s="440"/>
      <c r="SPR556" s="3"/>
      <c r="SPS556" s="580"/>
      <c r="SPT556" s="3"/>
      <c r="SPU556" s="440"/>
      <c r="SPV556" s="3"/>
      <c r="SPW556" s="580"/>
      <c r="SPX556" s="3"/>
      <c r="SPY556" s="440"/>
      <c r="SPZ556" s="3"/>
      <c r="SQA556" s="580"/>
      <c r="SQB556" s="3"/>
      <c r="SQC556" s="440"/>
      <c r="SQD556" s="3"/>
      <c r="SQE556" s="580"/>
      <c r="SQF556" s="3"/>
      <c r="SQG556" s="440"/>
      <c r="SQH556" s="3"/>
      <c r="SQI556" s="580"/>
      <c r="SQJ556" s="3"/>
      <c r="SQK556" s="440"/>
      <c r="SQL556" s="3"/>
      <c r="SQM556" s="580"/>
      <c r="SQN556" s="3"/>
      <c r="SQO556" s="440"/>
      <c r="SQP556" s="3"/>
      <c r="SQQ556" s="580"/>
      <c r="SQR556" s="3"/>
      <c r="SQS556" s="440"/>
      <c r="SQT556" s="3"/>
      <c r="SQU556" s="580"/>
      <c r="SQV556" s="3"/>
      <c r="SQW556" s="440"/>
      <c r="SQX556" s="3"/>
      <c r="SQY556" s="580"/>
      <c r="SQZ556" s="3"/>
      <c r="SRA556" s="440"/>
      <c r="SRB556" s="3"/>
      <c r="SRC556" s="580"/>
      <c r="SRD556" s="3"/>
      <c r="SRE556" s="440"/>
      <c r="SRF556" s="3"/>
      <c r="SRG556" s="580"/>
      <c r="SRH556" s="3"/>
      <c r="SRI556" s="440"/>
      <c r="SRJ556" s="3"/>
      <c r="SRK556" s="580"/>
      <c r="SRL556" s="3"/>
      <c r="SRM556" s="440"/>
      <c r="SRN556" s="3"/>
      <c r="SRO556" s="580"/>
      <c r="SRP556" s="3"/>
      <c r="SRQ556" s="440"/>
      <c r="SRR556" s="3"/>
      <c r="SRS556" s="580"/>
      <c r="SRT556" s="3"/>
      <c r="SRU556" s="440"/>
      <c r="SRV556" s="3"/>
      <c r="SRW556" s="580"/>
      <c r="SRX556" s="3"/>
      <c r="SRY556" s="440"/>
      <c r="SRZ556" s="3"/>
      <c r="SSA556" s="580"/>
      <c r="SSB556" s="3"/>
      <c r="SSC556" s="440"/>
      <c r="SSD556" s="3"/>
      <c r="SSE556" s="580"/>
      <c r="SSF556" s="3"/>
      <c r="SSG556" s="440"/>
      <c r="SSH556" s="3"/>
      <c r="SSI556" s="580"/>
      <c r="SSJ556" s="3"/>
      <c r="SSK556" s="440"/>
      <c r="SSL556" s="3"/>
      <c r="SSM556" s="580"/>
      <c r="SSN556" s="3"/>
      <c r="SSO556" s="440"/>
      <c r="SSP556" s="3"/>
      <c r="SSQ556" s="580"/>
      <c r="SSR556" s="3"/>
      <c r="SSS556" s="440"/>
      <c r="SST556" s="3"/>
      <c r="SSU556" s="580"/>
      <c r="SSV556" s="3"/>
      <c r="SSW556" s="440"/>
      <c r="SSX556" s="3"/>
      <c r="SSY556" s="580"/>
      <c r="SSZ556" s="3"/>
      <c r="STA556" s="440"/>
      <c r="STB556" s="3"/>
      <c r="STC556" s="580"/>
      <c r="STD556" s="3"/>
      <c r="STE556" s="440"/>
      <c r="STF556" s="3"/>
      <c r="STG556" s="580"/>
      <c r="STH556" s="3"/>
      <c r="STI556" s="440"/>
      <c r="STJ556" s="3"/>
      <c r="STK556" s="580"/>
      <c r="STL556" s="3"/>
      <c r="STM556" s="440"/>
      <c r="STN556" s="3"/>
      <c r="STO556" s="580"/>
      <c r="STP556" s="3"/>
      <c r="STQ556" s="440"/>
      <c r="STR556" s="3"/>
      <c r="STS556" s="580"/>
      <c r="STT556" s="3"/>
      <c r="STU556" s="440"/>
      <c r="STV556" s="3"/>
      <c r="STW556" s="580"/>
      <c r="STX556" s="3"/>
      <c r="STY556" s="440"/>
      <c r="STZ556" s="3"/>
      <c r="SUA556" s="580"/>
      <c r="SUB556" s="3"/>
      <c r="SUC556" s="440"/>
      <c r="SUD556" s="3"/>
      <c r="SUE556" s="580"/>
      <c r="SUF556" s="3"/>
      <c r="SUG556" s="440"/>
      <c r="SUH556" s="3"/>
      <c r="SUI556" s="580"/>
      <c r="SUJ556" s="3"/>
      <c r="SUK556" s="440"/>
      <c r="SUL556" s="3"/>
      <c r="SUM556" s="580"/>
      <c r="SUN556" s="3"/>
      <c r="SUO556" s="440"/>
      <c r="SUP556" s="3"/>
      <c r="SUQ556" s="580"/>
      <c r="SUR556" s="3"/>
      <c r="SUS556" s="440"/>
      <c r="SUT556" s="3"/>
      <c r="SUU556" s="580"/>
      <c r="SUV556" s="3"/>
      <c r="SUW556" s="440"/>
      <c r="SUX556" s="3"/>
      <c r="SUY556" s="580"/>
      <c r="SUZ556" s="3"/>
      <c r="SVA556" s="440"/>
      <c r="SVB556" s="3"/>
      <c r="SVC556" s="580"/>
      <c r="SVD556" s="3"/>
      <c r="SVE556" s="440"/>
      <c r="SVF556" s="3"/>
      <c r="SVG556" s="580"/>
      <c r="SVH556" s="3"/>
      <c r="SVI556" s="440"/>
      <c r="SVJ556" s="3"/>
      <c r="SVK556" s="580"/>
      <c r="SVL556" s="3"/>
      <c r="SVM556" s="440"/>
      <c r="SVN556" s="3"/>
      <c r="SVO556" s="580"/>
      <c r="SVP556" s="3"/>
      <c r="SVQ556" s="440"/>
      <c r="SVR556" s="3"/>
      <c r="SVS556" s="580"/>
      <c r="SVT556" s="3"/>
      <c r="SVU556" s="440"/>
      <c r="SVV556" s="3"/>
      <c r="SVW556" s="580"/>
      <c r="SVX556" s="3"/>
      <c r="SVY556" s="440"/>
      <c r="SVZ556" s="3"/>
      <c r="SWA556" s="580"/>
      <c r="SWB556" s="3"/>
      <c r="SWC556" s="440"/>
      <c r="SWD556" s="3"/>
      <c r="SWE556" s="580"/>
      <c r="SWF556" s="3"/>
      <c r="SWG556" s="440"/>
      <c r="SWH556" s="3"/>
      <c r="SWI556" s="580"/>
      <c r="SWJ556" s="3"/>
      <c r="SWK556" s="440"/>
      <c r="SWL556" s="3"/>
      <c r="SWM556" s="580"/>
      <c r="SWN556" s="3"/>
      <c r="SWO556" s="440"/>
      <c r="SWP556" s="3"/>
      <c r="SWQ556" s="580"/>
      <c r="SWR556" s="3"/>
      <c r="SWS556" s="440"/>
      <c r="SWT556" s="3"/>
      <c r="SWU556" s="580"/>
      <c r="SWV556" s="3"/>
      <c r="SWW556" s="440"/>
      <c r="SWX556" s="3"/>
      <c r="SWY556" s="580"/>
      <c r="SWZ556" s="3"/>
      <c r="SXA556" s="440"/>
      <c r="SXB556" s="3"/>
      <c r="SXC556" s="580"/>
      <c r="SXD556" s="3"/>
      <c r="SXE556" s="440"/>
      <c r="SXF556" s="3"/>
      <c r="SXG556" s="580"/>
      <c r="SXH556" s="3"/>
      <c r="SXI556" s="440"/>
      <c r="SXJ556" s="3"/>
      <c r="SXK556" s="580"/>
      <c r="SXL556" s="3"/>
      <c r="SXM556" s="440"/>
      <c r="SXN556" s="3"/>
      <c r="SXO556" s="580"/>
      <c r="SXP556" s="3"/>
      <c r="SXQ556" s="440"/>
      <c r="SXR556" s="3"/>
      <c r="SXS556" s="580"/>
      <c r="SXT556" s="3"/>
      <c r="SXU556" s="440"/>
      <c r="SXV556" s="3"/>
      <c r="SXW556" s="580"/>
      <c r="SXX556" s="3"/>
      <c r="SXY556" s="440"/>
      <c r="SXZ556" s="3"/>
      <c r="SYA556" s="580"/>
      <c r="SYB556" s="3"/>
      <c r="SYC556" s="440"/>
      <c r="SYD556" s="3"/>
      <c r="SYE556" s="580"/>
      <c r="SYF556" s="3"/>
      <c r="SYG556" s="440"/>
      <c r="SYH556" s="3"/>
      <c r="SYI556" s="580"/>
      <c r="SYJ556" s="3"/>
      <c r="SYK556" s="440"/>
      <c r="SYL556" s="3"/>
      <c r="SYM556" s="580"/>
      <c r="SYN556" s="3"/>
      <c r="SYO556" s="440"/>
      <c r="SYP556" s="3"/>
      <c r="SYQ556" s="580"/>
      <c r="SYR556" s="3"/>
      <c r="SYS556" s="440"/>
      <c r="SYT556" s="3"/>
      <c r="SYU556" s="580"/>
      <c r="SYV556" s="3"/>
      <c r="SYW556" s="440"/>
      <c r="SYX556" s="3"/>
      <c r="SYY556" s="580"/>
      <c r="SYZ556" s="3"/>
      <c r="SZA556" s="440"/>
      <c r="SZB556" s="3"/>
      <c r="SZC556" s="580"/>
      <c r="SZD556" s="3"/>
      <c r="SZE556" s="440"/>
      <c r="SZF556" s="3"/>
      <c r="SZG556" s="580"/>
      <c r="SZH556" s="3"/>
      <c r="SZI556" s="440"/>
      <c r="SZJ556" s="3"/>
      <c r="SZK556" s="580"/>
      <c r="SZL556" s="3"/>
      <c r="SZM556" s="440"/>
      <c r="SZN556" s="3"/>
      <c r="SZO556" s="580"/>
      <c r="SZP556" s="3"/>
      <c r="SZQ556" s="440"/>
      <c r="SZR556" s="3"/>
      <c r="SZS556" s="580"/>
      <c r="SZT556" s="3"/>
      <c r="SZU556" s="440"/>
      <c r="SZV556" s="3"/>
      <c r="SZW556" s="580"/>
      <c r="SZX556" s="3"/>
      <c r="SZY556" s="440"/>
      <c r="SZZ556" s="3"/>
      <c r="TAA556" s="580"/>
      <c r="TAB556" s="3"/>
      <c r="TAC556" s="440"/>
      <c r="TAD556" s="3"/>
      <c r="TAE556" s="580"/>
      <c r="TAF556" s="3"/>
      <c r="TAG556" s="440"/>
      <c r="TAH556" s="3"/>
      <c r="TAI556" s="580"/>
      <c r="TAJ556" s="3"/>
      <c r="TAK556" s="440"/>
      <c r="TAL556" s="3"/>
      <c r="TAM556" s="580"/>
      <c r="TAN556" s="3"/>
      <c r="TAO556" s="440"/>
      <c r="TAP556" s="3"/>
      <c r="TAQ556" s="580"/>
      <c r="TAR556" s="3"/>
      <c r="TAS556" s="440"/>
      <c r="TAT556" s="3"/>
      <c r="TAU556" s="580"/>
      <c r="TAV556" s="3"/>
      <c r="TAW556" s="440"/>
      <c r="TAX556" s="3"/>
      <c r="TAY556" s="580"/>
      <c r="TAZ556" s="3"/>
      <c r="TBA556" s="440"/>
      <c r="TBB556" s="3"/>
      <c r="TBC556" s="580"/>
      <c r="TBD556" s="3"/>
      <c r="TBE556" s="440"/>
      <c r="TBF556" s="3"/>
      <c r="TBG556" s="580"/>
      <c r="TBH556" s="3"/>
      <c r="TBI556" s="440"/>
      <c r="TBJ556" s="3"/>
      <c r="TBK556" s="580"/>
      <c r="TBL556" s="3"/>
      <c r="TBM556" s="440"/>
      <c r="TBN556" s="3"/>
      <c r="TBO556" s="580"/>
      <c r="TBP556" s="3"/>
      <c r="TBQ556" s="440"/>
      <c r="TBR556" s="3"/>
      <c r="TBS556" s="580"/>
      <c r="TBT556" s="3"/>
      <c r="TBU556" s="440"/>
      <c r="TBV556" s="3"/>
      <c r="TBW556" s="580"/>
      <c r="TBX556" s="3"/>
      <c r="TBY556" s="440"/>
      <c r="TBZ556" s="3"/>
      <c r="TCA556" s="580"/>
      <c r="TCB556" s="3"/>
      <c r="TCC556" s="440"/>
      <c r="TCD556" s="3"/>
      <c r="TCE556" s="580"/>
      <c r="TCF556" s="3"/>
      <c r="TCG556" s="440"/>
      <c r="TCH556" s="3"/>
      <c r="TCI556" s="580"/>
      <c r="TCJ556" s="3"/>
      <c r="TCK556" s="440"/>
      <c r="TCL556" s="3"/>
      <c r="TCM556" s="580"/>
      <c r="TCN556" s="3"/>
      <c r="TCO556" s="440"/>
      <c r="TCP556" s="3"/>
      <c r="TCQ556" s="580"/>
      <c r="TCR556" s="3"/>
      <c r="TCS556" s="440"/>
      <c r="TCT556" s="3"/>
      <c r="TCU556" s="580"/>
      <c r="TCV556" s="3"/>
      <c r="TCW556" s="440"/>
      <c r="TCX556" s="3"/>
      <c r="TCY556" s="580"/>
      <c r="TCZ556" s="3"/>
      <c r="TDA556" s="440"/>
      <c r="TDB556" s="3"/>
      <c r="TDC556" s="580"/>
      <c r="TDD556" s="3"/>
      <c r="TDE556" s="440"/>
      <c r="TDF556" s="3"/>
      <c r="TDG556" s="580"/>
      <c r="TDH556" s="3"/>
      <c r="TDI556" s="440"/>
      <c r="TDJ556" s="3"/>
      <c r="TDK556" s="580"/>
      <c r="TDL556" s="3"/>
      <c r="TDM556" s="440"/>
      <c r="TDN556" s="3"/>
      <c r="TDO556" s="580"/>
      <c r="TDP556" s="3"/>
      <c r="TDQ556" s="440"/>
      <c r="TDR556" s="3"/>
      <c r="TDS556" s="580"/>
      <c r="TDT556" s="3"/>
      <c r="TDU556" s="440"/>
      <c r="TDV556" s="3"/>
      <c r="TDW556" s="580"/>
      <c r="TDX556" s="3"/>
      <c r="TDY556" s="440"/>
      <c r="TDZ556" s="3"/>
      <c r="TEA556" s="580"/>
      <c r="TEB556" s="3"/>
      <c r="TEC556" s="440"/>
      <c r="TED556" s="3"/>
      <c r="TEE556" s="580"/>
      <c r="TEF556" s="3"/>
      <c r="TEG556" s="440"/>
      <c r="TEH556" s="3"/>
      <c r="TEI556" s="580"/>
      <c r="TEJ556" s="3"/>
      <c r="TEK556" s="440"/>
      <c r="TEL556" s="3"/>
      <c r="TEM556" s="580"/>
      <c r="TEN556" s="3"/>
      <c r="TEO556" s="440"/>
      <c r="TEP556" s="3"/>
      <c r="TEQ556" s="580"/>
      <c r="TER556" s="3"/>
      <c r="TES556" s="440"/>
      <c r="TET556" s="3"/>
      <c r="TEU556" s="580"/>
      <c r="TEV556" s="3"/>
      <c r="TEW556" s="440"/>
      <c r="TEX556" s="3"/>
      <c r="TEY556" s="580"/>
      <c r="TEZ556" s="3"/>
      <c r="TFA556" s="440"/>
      <c r="TFB556" s="3"/>
      <c r="TFC556" s="580"/>
      <c r="TFD556" s="3"/>
      <c r="TFE556" s="440"/>
      <c r="TFF556" s="3"/>
      <c r="TFG556" s="580"/>
      <c r="TFH556" s="3"/>
      <c r="TFI556" s="440"/>
      <c r="TFJ556" s="3"/>
      <c r="TFK556" s="580"/>
      <c r="TFL556" s="3"/>
      <c r="TFM556" s="440"/>
      <c r="TFN556" s="3"/>
      <c r="TFO556" s="580"/>
      <c r="TFP556" s="3"/>
      <c r="TFQ556" s="440"/>
      <c r="TFR556" s="3"/>
      <c r="TFS556" s="580"/>
      <c r="TFT556" s="3"/>
      <c r="TFU556" s="440"/>
      <c r="TFV556" s="3"/>
      <c r="TFW556" s="580"/>
      <c r="TFX556" s="3"/>
      <c r="TFY556" s="440"/>
      <c r="TFZ556" s="3"/>
      <c r="TGA556" s="580"/>
      <c r="TGB556" s="3"/>
      <c r="TGC556" s="440"/>
      <c r="TGD556" s="3"/>
      <c r="TGE556" s="580"/>
      <c r="TGF556" s="3"/>
      <c r="TGG556" s="440"/>
      <c r="TGH556" s="3"/>
      <c r="TGI556" s="580"/>
      <c r="TGJ556" s="3"/>
      <c r="TGK556" s="440"/>
      <c r="TGL556" s="3"/>
      <c r="TGM556" s="580"/>
      <c r="TGN556" s="3"/>
      <c r="TGO556" s="440"/>
      <c r="TGP556" s="3"/>
      <c r="TGQ556" s="580"/>
      <c r="TGR556" s="3"/>
      <c r="TGS556" s="440"/>
      <c r="TGT556" s="3"/>
      <c r="TGU556" s="580"/>
      <c r="TGV556" s="3"/>
      <c r="TGW556" s="440"/>
      <c r="TGX556" s="3"/>
      <c r="TGY556" s="580"/>
      <c r="TGZ556" s="3"/>
      <c r="THA556" s="440"/>
      <c r="THB556" s="3"/>
      <c r="THC556" s="580"/>
      <c r="THD556" s="3"/>
      <c r="THE556" s="440"/>
      <c r="THF556" s="3"/>
      <c r="THG556" s="580"/>
      <c r="THH556" s="3"/>
      <c r="THI556" s="440"/>
      <c r="THJ556" s="3"/>
      <c r="THK556" s="580"/>
      <c r="THL556" s="3"/>
      <c r="THM556" s="440"/>
      <c r="THN556" s="3"/>
      <c r="THO556" s="580"/>
      <c r="THP556" s="3"/>
      <c r="THQ556" s="440"/>
      <c r="THR556" s="3"/>
      <c r="THS556" s="580"/>
      <c r="THT556" s="3"/>
      <c r="THU556" s="440"/>
      <c r="THV556" s="3"/>
      <c r="THW556" s="580"/>
      <c r="THX556" s="3"/>
      <c r="THY556" s="440"/>
      <c r="THZ556" s="3"/>
      <c r="TIA556" s="580"/>
      <c r="TIB556" s="3"/>
      <c r="TIC556" s="440"/>
      <c r="TID556" s="3"/>
      <c r="TIE556" s="580"/>
      <c r="TIF556" s="3"/>
      <c r="TIG556" s="440"/>
      <c r="TIH556" s="3"/>
      <c r="TII556" s="580"/>
      <c r="TIJ556" s="3"/>
      <c r="TIK556" s="440"/>
      <c r="TIL556" s="3"/>
      <c r="TIM556" s="580"/>
      <c r="TIN556" s="3"/>
      <c r="TIO556" s="440"/>
      <c r="TIP556" s="3"/>
      <c r="TIQ556" s="580"/>
      <c r="TIR556" s="3"/>
      <c r="TIS556" s="440"/>
      <c r="TIT556" s="3"/>
      <c r="TIU556" s="580"/>
      <c r="TIV556" s="3"/>
      <c r="TIW556" s="440"/>
      <c r="TIX556" s="3"/>
      <c r="TIY556" s="580"/>
      <c r="TIZ556" s="3"/>
      <c r="TJA556" s="440"/>
      <c r="TJB556" s="3"/>
      <c r="TJC556" s="580"/>
      <c r="TJD556" s="3"/>
      <c r="TJE556" s="440"/>
      <c r="TJF556" s="3"/>
      <c r="TJG556" s="580"/>
      <c r="TJH556" s="3"/>
      <c r="TJI556" s="440"/>
      <c r="TJJ556" s="3"/>
      <c r="TJK556" s="580"/>
      <c r="TJL556" s="3"/>
      <c r="TJM556" s="440"/>
      <c r="TJN556" s="3"/>
      <c r="TJO556" s="580"/>
      <c r="TJP556" s="3"/>
      <c r="TJQ556" s="440"/>
      <c r="TJR556" s="3"/>
      <c r="TJS556" s="580"/>
      <c r="TJT556" s="3"/>
      <c r="TJU556" s="440"/>
      <c r="TJV556" s="3"/>
      <c r="TJW556" s="580"/>
      <c r="TJX556" s="3"/>
      <c r="TJY556" s="440"/>
      <c r="TJZ556" s="3"/>
      <c r="TKA556" s="580"/>
      <c r="TKB556" s="3"/>
      <c r="TKC556" s="440"/>
      <c r="TKD556" s="3"/>
      <c r="TKE556" s="580"/>
      <c r="TKF556" s="3"/>
      <c r="TKG556" s="440"/>
      <c r="TKH556" s="3"/>
      <c r="TKI556" s="580"/>
      <c r="TKJ556" s="3"/>
      <c r="TKK556" s="440"/>
      <c r="TKL556" s="3"/>
      <c r="TKM556" s="580"/>
      <c r="TKN556" s="3"/>
      <c r="TKO556" s="440"/>
      <c r="TKP556" s="3"/>
      <c r="TKQ556" s="580"/>
      <c r="TKR556" s="3"/>
      <c r="TKS556" s="440"/>
      <c r="TKT556" s="3"/>
      <c r="TKU556" s="580"/>
      <c r="TKV556" s="3"/>
      <c r="TKW556" s="440"/>
      <c r="TKX556" s="3"/>
      <c r="TKY556" s="580"/>
      <c r="TKZ556" s="3"/>
      <c r="TLA556" s="440"/>
      <c r="TLB556" s="3"/>
      <c r="TLC556" s="580"/>
      <c r="TLD556" s="3"/>
      <c r="TLE556" s="440"/>
      <c r="TLF556" s="3"/>
      <c r="TLG556" s="580"/>
      <c r="TLH556" s="3"/>
      <c r="TLI556" s="440"/>
      <c r="TLJ556" s="3"/>
      <c r="TLK556" s="580"/>
      <c r="TLL556" s="3"/>
      <c r="TLM556" s="440"/>
      <c r="TLN556" s="3"/>
      <c r="TLO556" s="580"/>
      <c r="TLP556" s="3"/>
      <c r="TLQ556" s="440"/>
      <c r="TLR556" s="3"/>
      <c r="TLS556" s="580"/>
      <c r="TLT556" s="3"/>
      <c r="TLU556" s="440"/>
      <c r="TLV556" s="3"/>
      <c r="TLW556" s="580"/>
      <c r="TLX556" s="3"/>
      <c r="TLY556" s="440"/>
      <c r="TLZ556" s="3"/>
      <c r="TMA556" s="580"/>
      <c r="TMB556" s="3"/>
      <c r="TMC556" s="440"/>
      <c r="TMD556" s="3"/>
      <c r="TME556" s="580"/>
      <c r="TMF556" s="3"/>
      <c r="TMG556" s="440"/>
      <c r="TMH556" s="3"/>
      <c r="TMI556" s="580"/>
      <c r="TMJ556" s="3"/>
      <c r="TMK556" s="440"/>
      <c r="TML556" s="3"/>
      <c r="TMM556" s="580"/>
      <c r="TMN556" s="3"/>
      <c r="TMO556" s="440"/>
      <c r="TMP556" s="3"/>
      <c r="TMQ556" s="580"/>
      <c r="TMR556" s="3"/>
      <c r="TMS556" s="440"/>
      <c r="TMT556" s="3"/>
      <c r="TMU556" s="580"/>
      <c r="TMV556" s="3"/>
      <c r="TMW556" s="440"/>
      <c r="TMX556" s="3"/>
      <c r="TMY556" s="580"/>
      <c r="TMZ556" s="3"/>
      <c r="TNA556" s="440"/>
      <c r="TNB556" s="3"/>
      <c r="TNC556" s="580"/>
      <c r="TND556" s="3"/>
      <c r="TNE556" s="440"/>
      <c r="TNF556" s="3"/>
      <c r="TNG556" s="580"/>
      <c r="TNH556" s="3"/>
      <c r="TNI556" s="440"/>
      <c r="TNJ556" s="3"/>
      <c r="TNK556" s="580"/>
      <c r="TNL556" s="3"/>
      <c r="TNM556" s="440"/>
      <c r="TNN556" s="3"/>
      <c r="TNO556" s="580"/>
      <c r="TNP556" s="3"/>
      <c r="TNQ556" s="440"/>
      <c r="TNR556" s="3"/>
      <c r="TNS556" s="580"/>
      <c r="TNT556" s="3"/>
      <c r="TNU556" s="440"/>
      <c r="TNV556" s="3"/>
      <c r="TNW556" s="580"/>
      <c r="TNX556" s="3"/>
      <c r="TNY556" s="440"/>
      <c r="TNZ556" s="3"/>
      <c r="TOA556" s="580"/>
      <c r="TOB556" s="3"/>
      <c r="TOC556" s="440"/>
      <c r="TOD556" s="3"/>
      <c r="TOE556" s="580"/>
      <c r="TOF556" s="3"/>
      <c r="TOG556" s="440"/>
      <c r="TOH556" s="3"/>
      <c r="TOI556" s="580"/>
      <c r="TOJ556" s="3"/>
      <c r="TOK556" s="440"/>
      <c r="TOL556" s="3"/>
      <c r="TOM556" s="580"/>
      <c r="TON556" s="3"/>
      <c r="TOO556" s="440"/>
      <c r="TOP556" s="3"/>
      <c r="TOQ556" s="580"/>
      <c r="TOR556" s="3"/>
      <c r="TOS556" s="440"/>
      <c r="TOT556" s="3"/>
      <c r="TOU556" s="580"/>
      <c r="TOV556" s="3"/>
      <c r="TOW556" s="440"/>
      <c r="TOX556" s="3"/>
      <c r="TOY556" s="580"/>
      <c r="TOZ556" s="3"/>
      <c r="TPA556" s="440"/>
      <c r="TPB556" s="3"/>
      <c r="TPC556" s="580"/>
      <c r="TPD556" s="3"/>
      <c r="TPE556" s="440"/>
      <c r="TPF556" s="3"/>
      <c r="TPG556" s="580"/>
      <c r="TPH556" s="3"/>
      <c r="TPI556" s="440"/>
      <c r="TPJ556" s="3"/>
      <c r="TPK556" s="580"/>
      <c r="TPL556" s="3"/>
      <c r="TPM556" s="440"/>
      <c r="TPN556" s="3"/>
      <c r="TPO556" s="580"/>
      <c r="TPP556" s="3"/>
      <c r="TPQ556" s="440"/>
      <c r="TPR556" s="3"/>
      <c r="TPS556" s="580"/>
      <c r="TPT556" s="3"/>
      <c r="TPU556" s="440"/>
      <c r="TPV556" s="3"/>
      <c r="TPW556" s="580"/>
      <c r="TPX556" s="3"/>
      <c r="TPY556" s="440"/>
      <c r="TPZ556" s="3"/>
      <c r="TQA556" s="580"/>
      <c r="TQB556" s="3"/>
      <c r="TQC556" s="440"/>
      <c r="TQD556" s="3"/>
      <c r="TQE556" s="580"/>
      <c r="TQF556" s="3"/>
      <c r="TQG556" s="440"/>
      <c r="TQH556" s="3"/>
      <c r="TQI556" s="580"/>
      <c r="TQJ556" s="3"/>
      <c r="TQK556" s="440"/>
      <c r="TQL556" s="3"/>
      <c r="TQM556" s="580"/>
      <c r="TQN556" s="3"/>
      <c r="TQO556" s="440"/>
      <c r="TQP556" s="3"/>
      <c r="TQQ556" s="580"/>
      <c r="TQR556" s="3"/>
      <c r="TQS556" s="440"/>
      <c r="TQT556" s="3"/>
      <c r="TQU556" s="580"/>
      <c r="TQV556" s="3"/>
      <c r="TQW556" s="440"/>
      <c r="TQX556" s="3"/>
      <c r="TQY556" s="580"/>
      <c r="TQZ556" s="3"/>
      <c r="TRA556" s="440"/>
      <c r="TRB556" s="3"/>
      <c r="TRC556" s="580"/>
      <c r="TRD556" s="3"/>
      <c r="TRE556" s="440"/>
      <c r="TRF556" s="3"/>
      <c r="TRG556" s="580"/>
      <c r="TRH556" s="3"/>
      <c r="TRI556" s="440"/>
      <c r="TRJ556" s="3"/>
      <c r="TRK556" s="580"/>
      <c r="TRL556" s="3"/>
      <c r="TRM556" s="440"/>
      <c r="TRN556" s="3"/>
      <c r="TRO556" s="580"/>
      <c r="TRP556" s="3"/>
      <c r="TRQ556" s="440"/>
      <c r="TRR556" s="3"/>
      <c r="TRS556" s="580"/>
      <c r="TRT556" s="3"/>
      <c r="TRU556" s="440"/>
      <c r="TRV556" s="3"/>
      <c r="TRW556" s="580"/>
      <c r="TRX556" s="3"/>
      <c r="TRY556" s="440"/>
      <c r="TRZ556" s="3"/>
      <c r="TSA556" s="580"/>
      <c r="TSB556" s="3"/>
      <c r="TSC556" s="440"/>
      <c r="TSD556" s="3"/>
      <c r="TSE556" s="580"/>
      <c r="TSF556" s="3"/>
      <c r="TSG556" s="440"/>
      <c r="TSH556" s="3"/>
      <c r="TSI556" s="580"/>
      <c r="TSJ556" s="3"/>
      <c r="TSK556" s="440"/>
      <c r="TSL556" s="3"/>
      <c r="TSM556" s="580"/>
      <c r="TSN556" s="3"/>
      <c r="TSO556" s="440"/>
      <c r="TSP556" s="3"/>
      <c r="TSQ556" s="580"/>
      <c r="TSR556" s="3"/>
      <c r="TSS556" s="440"/>
      <c r="TST556" s="3"/>
      <c r="TSU556" s="580"/>
      <c r="TSV556" s="3"/>
      <c r="TSW556" s="440"/>
      <c r="TSX556" s="3"/>
      <c r="TSY556" s="580"/>
      <c r="TSZ556" s="3"/>
      <c r="TTA556" s="440"/>
      <c r="TTB556" s="3"/>
      <c r="TTC556" s="580"/>
      <c r="TTD556" s="3"/>
      <c r="TTE556" s="440"/>
      <c r="TTF556" s="3"/>
      <c r="TTG556" s="580"/>
      <c r="TTH556" s="3"/>
      <c r="TTI556" s="440"/>
      <c r="TTJ556" s="3"/>
      <c r="TTK556" s="580"/>
      <c r="TTL556" s="3"/>
      <c r="TTM556" s="440"/>
      <c r="TTN556" s="3"/>
      <c r="TTO556" s="580"/>
      <c r="TTP556" s="3"/>
      <c r="TTQ556" s="440"/>
      <c r="TTR556" s="3"/>
      <c r="TTS556" s="580"/>
      <c r="TTT556" s="3"/>
      <c r="TTU556" s="440"/>
      <c r="TTV556" s="3"/>
      <c r="TTW556" s="580"/>
      <c r="TTX556" s="3"/>
      <c r="TTY556" s="440"/>
      <c r="TTZ556" s="3"/>
      <c r="TUA556" s="580"/>
      <c r="TUB556" s="3"/>
      <c r="TUC556" s="440"/>
      <c r="TUD556" s="3"/>
      <c r="TUE556" s="580"/>
      <c r="TUF556" s="3"/>
      <c r="TUG556" s="440"/>
      <c r="TUH556" s="3"/>
      <c r="TUI556" s="580"/>
      <c r="TUJ556" s="3"/>
      <c r="TUK556" s="440"/>
      <c r="TUL556" s="3"/>
      <c r="TUM556" s="580"/>
      <c r="TUN556" s="3"/>
      <c r="TUO556" s="440"/>
      <c r="TUP556" s="3"/>
      <c r="TUQ556" s="580"/>
      <c r="TUR556" s="3"/>
      <c r="TUS556" s="440"/>
      <c r="TUT556" s="3"/>
      <c r="TUU556" s="580"/>
      <c r="TUV556" s="3"/>
      <c r="TUW556" s="440"/>
      <c r="TUX556" s="3"/>
      <c r="TUY556" s="580"/>
      <c r="TUZ556" s="3"/>
      <c r="TVA556" s="440"/>
      <c r="TVB556" s="3"/>
      <c r="TVC556" s="580"/>
      <c r="TVD556" s="3"/>
      <c r="TVE556" s="440"/>
      <c r="TVF556" s="3"/>
      <c r="TVG556" s="580"/>
      <c r="TVH556" s="3"/>
      <c r="TVI556" s="440"/>
      <c r="TVJ556" s="3"/>
      <c r="TVK556" s="580"/>
      <c r="TVL556" s="3"/>
      <c r="TVM556" s="440"/>
      <c r="TVN556" s="3"/>
      <c r="TVO556" s="580"/>
      <c r="TVP556" s="3"/>
      <c r="TVQ556" s="440"/>
      <c r="TVR556" s="3"/>
      <c r="TVS556" s="580"/>
      <c r="TVT556" s="3"/>
      <c r="TVU556" s="440"/>
      <c r="TVV556" s="3"/>
      <c r="TVW556" s="580"/>
      <c r="TVX556" s="3"/>
      <c r="TVY556" s="440"/>
      <c r="TVZ556" s="3"/>
      <c r="TWA556" s="580"/>
      <c r="TWB556" s="3"/>
      <c r="TWC556" s="440"/>
      <c r="TWD556" s="3"/>
      <c r="TWE556" s="580"/>
      <c r="TWF556" s="3"/>
      <c r="TWG556" s="440"/>
      <c r="TWH556" s="3"/>
      <c r="TWI556" s="580"/>
      <c r="TWJ556" s="3"/>
      <c r="TWK556" s="440"/>
      <c r="TWL556" s="3"/>
      <c r="TWM556" s="580"/>
      <c r="TWN556" s="3"/>
      <c r="TWO556" s="440"/>
      <c r="TWP556" s="3"/>
      <c r="TWQ556" s="580"/>
      <c r="TWR556" s="3"/>
      <c r="TWS556" s="440"/>
      <c r="TWT556" s="3"/>
      <c r="TWU556" s="580"/>
      <c r="TWV556" s="3"/>
      <c r="TWW556" s="440"/>
      <c r="TWX556" s="3"/>
      <c r="TWY556" s="580"/>
      <c r="TWZ556" s="3"/>
      <c r="TXA556" s="440"/>
      <c r="TXB556" s="3"/>
      <c r="TXC556" s="580"/>
      <c r="TXD556" s="3"/>
      <c r="TXE556" s="440"/>
      <c r="TXF556" s="3"/>
      <c r="TXG556" s="580"/>
      <c r="TXH556" s="3"/>
      <c r="TXI556" s="440"/>
      <c r="TXJ556" s="3"/>
      <c r="TXK556" s="580"/>
      <c r="TXL556" s="3"/>
      <c r="TXM556" s="440"/>
      <c r="TXN556" s="3"/>
      <c r="TXO556" s="580"/>
      <c r="TXP556" s="3"/>
      <c r="TXQ556" s="440"/>
      <c r="TXR556" s="3"/>
      <c r="TXS556" s="580"/>
      <c r="TXT556" s="3"/>
      <c r="TXU556" s="440"/>
      <c r="TXV556" s="3"/>
      <c r="TXW556" s="580"/>
      <c r="TXX556" s="3"/>
      <c r="TXY556" s="440"/>
      <c r="TXZ556" s="3"/>
      <c r="TYA556" s="580"/>
      <c r="TYB556" s="3"/>
      <c r="TYC556" s="440"/>
      <c r="TYD556" s="3"/>
      <c r="TYE556" s="580"/>
      <c r="TYF556" s="3"/>
      <c r="TYG556" s="440"/>
      <c r="TYH556" s="3"/>
      <c r="TYI556" s="580"/>
      <c r="TYJ556" s="3"/>
      <c r="TYK556" s="440"/>
      <c r="TYL556" s="3"/>
      <c r="TYM556" s="580"/>
      <c r="TYN556" s="3"/>
      <c r="TYO556" s="440"/>
      <c r="TYP556" s="3"/>
      <c r="TYQ556" s="580"/>
      <c r="TYR556" s="3"/>
      <c r="TYS556" s="440"/>
      <c r="TYT556" s="3"/>
      <c r="TYU556" s="580"/>
      <c r="TYV556" s="3"/>
      <c r="TYW556" s="440"/>
      <c r="TYX556" s="3"/>
      <c r="TYY556" s="580"/>
      <c r="TYZ556" s="3"/>
      <c r="TZA556" s="440"/>
      <c r="TZB556" s="3"/>
      <c r="TZC556" s="580"/>
      <c r="TZD556" s="3"/>
      <c r="TZE556" s="440"/>
      <c r="TZF556" s="3"/>
      <c r="TZG556" s="580"/>
      <c r="TZH556" s="3"/>
      <c r="TZI556" s="440"/>
      <c r="TZJ556" s="3"/>
      <c r="TZK556" s="580"/>
      <c r="TZL556" s="3"/>
      <c r="TZM556" s="440"/>
      <c r="TZN556" s="3"/>
      <c r="TZO556" s="580"/>
      <c r="TZP556" s="3"/>
      <c r="TZQ556" s="440"/>
      <c r="TZR556" s="3"/>
      <c r="TZS556" s="580"/>
      <c r="TZT556" s="3"/>
      <c r="TZU556" s="440"/>
      <c r="TZV556" s="3"/>
      <c r="TZW556" s="580"/>
      <c r="TZX556" s="3"/>
      <c r="TZY556" s="440"/>
      <c r="TZZ556" s="3"/>
      <c r="UAA556" s="580"/>
      <c r="UAB556" s="3"/>
      <c r="UAC556" s="440"/>
      <c r="UAD556" s="3"/>
      <c r="UAE556" s="580"/>
      <c r="UAF556" s="3"/>
      <c r="UAG556" s="440"/>
      <c r="UAH556" s="3"/>
      <c r="UAI556" s="580"/>
      <c r="UAJ556" s="3"/>
      <c r="UAK556" s="440"/>
      <c r="UAL556" s="3"/>
      <c r="UAM556" s="580"/>
      <c r="UAN556" s="3"/>
      <c r="UAO556" s="440"/>
      <c r="UAP556" s="3"/>
      <c r="UAQ556" s="580"/>
      <c r="UAR556" s="3"/>
      <c r="UAS556" s="440"/>
      <c r="UAT556" s="3"/>
      <c r="UAU556" s="580"/>
      <c r="UAV556" s="3"/>
      <c r="UAW556" s="440"/>
      <c r="UAX556" s="3"/>
      <c r="UAY556" s="580"/>
      <c r="UAZ556" s="3"/>
      <c r="UBA556" s="440"/>
      <c r="UBB556" s="3"/>
      <c r="UBC556" s="580"/>
      <c r="UBD556" s="3"/>
      <c r="UBE556" s="440"/>
      <c r="UBF556" s="3"/>
      <c r="UBG556" s="580"/>
      <c r="UBH556" s="3"/>
      <c r="UBI556" s="440"/>
      <c r="UBJ556" s="3"/>
      <c r="UBK556" s="580"/>
      <c r="UBL556" s="3"/>
      <c r="UBM556" s="440"/>
      <c r="UBN556" s="3"/>
      <c r="UBO556" s="580"/>
      <c r="UBP556" s="3"/>
      <c r="UBQ556" s="440"/>
      <c r="UBR556" s="3"/>
      <c r="UBS556" s="580"/>
      <c r="UBT556" s="3"/>
      <c r="UBU556" s="440"/>
      <c r="UBV556" s="3"/>
      <c r="UBW556" s="580"/>
      <c r="UBX556" s="3"/>
      <c r="UBY556" s="440"/>
      <c r="UBZ556" s="3"/>
      <c r="UCA556" s="580"/>
      <c r="UCB556" s="3"/>
      <c r="UCC556" s="440"/>
      <c r="UCD556" s="3"/>
      <c r="UCE556" s="580"/>
      <c r="UCF556" s="3"/>
      <c r="UCG556" s="440"/>
      <c r="UCH556" s="3"/>
      <c r="UCI556" s="580"/>
      <c r="UCJ556" s="3"/>
      <c r="UCK556" s="440"/>
      <c r="UCL556" s="3"/>
      <c r="UCM556" s="580"/>
      <c r="UCN556" s="3"/>
      <c r="UCO556" s="440"/>
      <c r="UCP556" s="3"/>
      <c r="UCQ556" s="580"/>
      <c r="UCR556" s="3"/>
      <c r="UCS556" s="440"/>
      <c r="UCT556" s="3"/>
      <c r="UCU556" s="580"/>
      <c r="UCV556" s="3"/>
      <c r="UCW556" s="440"/>
      <c r="UCX556" s="3"/>
      <c r="UCY556" s="580"/>
      <c r="UCZ556" s="3"/>
      <c r="UDA556" s="440"/>
      <c r="UDB556" s="3"/>
      <c r="UDC556" s="580"/>
      <c r="UDD556" s="3"/>
      <c r="UDE556" s="440"/>
      <c r="UDF556" s="3"/>
      <c r="UDG556" s="580"/>
      <c r="UDH556" s="3"/>
      <c r="UDI556" s="440"/>
      <c r="UDJ556" s="3"/>
      <c r="UDK556" s="580"/>
      <c r="UDL556" s="3"/>
      <c r="UDM556" s="440"/>
      <c r="UDN556" s="3"/>
      <c r="UDO556" s="580"/>
      <c r="UDP556" s="3"/>
      <c r="UDQ556" s="440"/>
      <c r="UDR556" s="3"/>
      <c r="UDS556" s="580"/>
      <c r="UDT556" s="3"/>
      <c r="UDU556" s="440"/>
      <c r="UDV556" s="3"/>
      <c r="UDW556" s="580"/>
      <c r="UDX556" s="3"/>
      <c r="UDY556" s="440"/>
      <c r="UDZ556" s="3"/>
      <c r="UEA556" s="580"/>
      <c r="UEB556" s="3"/>
      <c r="UEC556" s="440"/>
      <c r="UED556" s="3"/>
      <c r="UEE556" s="580"/>
      <c r="UEF556" s="3"/>
      <c r="UEG556" s="440"/>
      <c r="UEH556" s="3"/>
      <c r="UEI556" s="580"/>
      <c r="UEJ556" s="3"/>
      <c r="UEK556" s="440"/>
      <c r="UEL556" s="3"/>
      <c r="UEM556" s="580"/>
      <c r="UEN556" s="3"/>
      <c r="UEO556" s="440"/>
      <c r="UEP556" s="3"/>
      <c r="UEQ556" s="580"/>
      <c r="UER556" s="3"/>
      <c r="UES556" s="440"/>
      <c r="UET556" s="3"/>
      <c r="UEU556" s="580"/>
      <c r="UEV556" s="3"/>
      <c r="UEW556" s="440"/>
      <c r="UEX556" s="3"/>
      <c r="UEY556" s="580"/>
      <c r="UEZ556" s="3"/>
      <c r="UFA556" s="440"/>
      <c r="UFB556" s="3"/>
      <c r="UFC556" s="580"/>
      <c r="UFD556" s="3"/>
      <c r="UFE556" s="440"/>
      <c r="UFF556" s="3"/>
      <c r="UFG556" s="580"/>
      <c r="UFH556" s="3"/>
      <c r="UFI556" s="440"/>
      <c r="UFJ556" s="3"/>
      <c r="UFK556" s="580"/>
      <c r="UFL556" s="3"/>
      <c r="UFM556" s="440"/>
      <c r="UFN556" s="3"/>
      <c r="UFO556" s="580"/>
      <c r="UFP556" s="3"/>
      <c r="UFQ556" s="440"/>
      <c r="UFR556" s="3"/>
      <c r="UFS556" s="580"/>
      <c r="UFT556" s="3"/>
      <c r="UFU556" s="440"/>
      <c r="UFV556" s="3"/>
      <c r="UFW556" s="580"/>
      <c r="UFX556" s="3"/>
      <c r="UFY556" s="440"/>
      <c r="UFZ556" s="3"/>
      <c r="UGA556" s="580"/>
      <c r="UGB556" s="3"/>
      <c r="UGC556" s="440"/>
      <c r="UGD556" s="3"/>
      <c r="UGE556" s="580"/>
      <c r="UGF556" s="3"/>
      <c r="UGG556" s="440"/>
      <c r="UGH556" s="3"/>
      <c r="UGI556" s="580"/>
      <c r="UGJ556" s="3"/>
      <c r="UGK556" s="440"/>
      <c r="UGL556" s="3"/>
      <c r="UGM556" s="580"/>
      <c r="UGN556" s="3"/>
      <c r="UGO556" s="440"/>
      <c r="UGP556" s="3"/>
      <c r="UGQ556" s="580"/>
      <c r="UGR556" s="3"/>
      <c r="UGS556" s="440"/>
      <c r="UGT556" s="3"/>
      <c r="UGU556" s="580"/>
      <c r="UGV556" s="3"/>
      <c r="UGW556" s="440"/>
      <c r="UGX556" s="3"/>
      <c r="UGY556" s="580"/>
      <c r="UGZ556" s="3"/>
      <c r="UHA556" s="440"/>
      <c r="UHB556" s="3"/>
      <c r="UHC556" s="580"/>
      <c r="UHD556" s="3"/>
      <c r="UHE556" s="440"/>
      <c r="UHF556" s="3"/>
      <c r="UHG556" s="580"/>
      <c r="UHH556" s="3"/>
      <c r="UHI556" s="440"/>
      <c r="UHJ556" s="3"/>
      <c r="UHK556" s="580"/>
      <c r="UHL556" s="3"/>
      <c r="UHM556" s="440"/>
      <c r="UHN556" s="3"/>
      <c r="UHO556" s="580"/>
      <c r="UHP556" s="3"/>
      <c r="UHQ556" s="440"/>
      <c r="UHR556" s="3"/>
      <c r="UHS556" s="580"/>
      <c r="UHT556" s="3"/>
      <c r="UHU556" s="440"/>
      <c r="UHV556" s="3"/>
      <c r="UHW556" s="580"/>
      <c r="UHX556" s="3"/>
      <c r="UHY556" s="440"/>
      <c r="UHZ556" s="3"/>
      <c r="UIA556" s="580"/>
      <c r="UIB556" s="3"/>
      <c r="UIC556" s="440"/>
      <c r="UID556" s="3"/>
      <c r="UIE556" s="580"/>
      <c r="UIF556" s="3"/>
      <c r="UIG556" s="440"/>
      <c r="UIH556" s="3"/>
      <c r="UII556" s="580"/>
      <c r="UIJ556" s="3"/>
      <c r="UIK556" s="440"/>
      <c r="UIL556" s="3"/>
      <c r="UIM556" s="580"/>
      <c r="UIN556" s="3"/>
      <c r="UIO556" s="440"/>
      <c r="UIP556" s="3"/>
      <c r="UIQ556" s="580"/>
      <c r="UIR556" s="3"/>
      <c r="UIS556" s="440"/>
      <c r="UIT556" s="3"/>
      <c r="UIU556" s="580"/>
      <c r="UIV556" s="3"/>
      <c r="UIW556" s="440"/>
      <c r="UIX556" s="3"/>
      <c r="UIY556" s="580"/>
      <c r="UIZ556" s="3"/>
      <c r="UJA556" s="440"/>
      <c r="UJB556" s="3"/>
      <c r="UJC556" s="580"/>
      <c r="UJD556" s="3"/>
      <c r="UJE556" s="440"/>
      <c r="UJF556" s="3"/>
      <c r="UJG556" s="580"/>
      <c r="UJH556" s="3"/>
      <c r="UJI556" s="440"/>
      <c r="UJJ556" s="3"/>
      <c r="UJK556" s="580"/>
      <c r="UJL556" s="3"/>
      <c r="UJM556" s="440"/>
      <c r="UJN556" s="3"/>
      <c r="UJO556" s="580"/>
      <c r="UJP556" s="3"/>
      <c r="UJQ556" s="440"/>
      <c r="UJR556" s="3"/>
      <c r="UJS556" s="580"/>
      <c r="UJT556" s="3"/>
      <c r="UJU556" s="440"/>
      <c r="UJV556" s="3"/>
      <c r="UJW556" s="580"/>
      <c r="UJX556" s="3"/>
      <c r="UJY556" s="440"/>
      <c r="UJZ556" s="3"/>
      <c r="UKA556" s="580"/>
      <c r="UKB556" s="3"/>
      <c r="UKC556" s="440"/>
      <c r="UKD556" s="3"/>
      <c r="UKE556" s="580"/>
      <c r="UKF556" s="3"/>
      <c r="UKG556" s="440"/>
      <c r="UKH556" s="3"/>
      <c r="UKI556" s="580"/>
      <c r="UKJ556" s="3"/>
      <c r="UKK556" s="440"/>
      <c r="UKL556" s="3"/>
      <c r="UKM556" s="580"/>
      <c r="UKN556" s="3"/>
      <c r="UKO556" s="440"/>
      <c r="UKP556" s="3"/>
      <c r="UKQ556" s="580"/>
      <c r="UKR556" s="3"/>
      <c r="UKS556" s="440"/>
      <c r="UKT556" s="3"/>
      <c r="UKU556" s="580"/>
      <c r="UKV556" s="3"/>
      <c r="UKW556" s="440"/>
      <c r="UKX556" s="3"/>
      <c r="UKY556" s="580"/>
      <c r="UKZ556" s="3"/>
      <c r="ULA556" s="440"/>
      <c r="ULB556" s="3"/>
      <c r="ULC556" s="580"/>
      <c r="ULD556" s="3"/>
      <c r="ULE556" s="440"/>
      <c r="ULF556" s="3"/>
      <c r="ULG556" s="580"/>
      <c r="ULH556" s="3"/>
      <c r="ULI556" s="440"/>
      <c r="ULJ556" s="3"/>
      <c r="ULK556" s="580"/>
      <c r="ULL556" s="3"/>
      <c r="ULM556" s="440"/>
      <c r="ULN556" s="3"/>
      <c r="ULO556" s="580"/>
      <c r="ULP556" s="3"/>
      <c r="ULQ556" s="440"/>
      <c r="ULR556" s="3"/>
      <c r="ULS556" s="580"/>
      <c r="ULT556" s="3"/>
      <c r="ULU556" s="440"/>
      <c r="ULV556" s="3"/>
      <c r="ULW556" s="580"/>
      <c r="ULX556" s="3"/>
      <c r="ULY556" s="440"/>
      <c r="ULZ556" s="3"/>
      <c r="UMA556" s="580"/>
      <c r="UMB556" s="3"/>
      <c r="UMC556" s="440"/>
      <c r="UMD556" s="3"/>
      <c r="UME556" s="580"/>
      <c r="UMF556" s="3"/>
      <c r="UMG556" s="440"/>
      <c r="UMH556" s="3"/>
      <c r="UMI556" s="580"/>
      <c r="UMJ556" s="3"/>
      <c r="UMK556" s="440"/>
      <c r="UML556" s="3"/>
      <c r="UMM556" s="580"/>
      <c r="UMN556" s="3"/>
      <c r="UMO556" s="440"/>
      <c r="UMP556" s="3"/>
      <c r="UMQ556" s="580"/>
      <c r="UMR556" s="3"/>
      <c r="UMS556" s="440"/>
      <c r="UMT556" s="3"/>
      <c r="UMU556" s="580"/>
      <c r="UMV556" s="3"/>
      <c r="UMW556" s="440"/>
      <c r="UMX556" s="3"/>
      <c r="UMY556" s="580"/>
      <c r="UMZ556" s="3"/>
      <c r="UNA556" s="440"/>
      <c r="UNB556" s="3"/>
      <c r="UNC556" s="580"/>
      <c r="UND556" s="3"/>
      <c r="UNE556" s="440"/>
      <c r="UNF556" s="3"/>
      <c r="UNG556" s="580"/>
      <c r="UNH556" s="3"/>
      <c r="UNI556" s="440"/>
      <c r="UNJ556" s="3"/>
      <c r="UNK556" s="580"/>
      <c r="UNL556" s="3"/>
      <c r="UNM556" s="440"/>
      <c r="UNN556" s="3"/>
      <c r="UNO556" s="580"/>
      <c r="UNP556" s="3"/>
      <c r="UNQ556" s="440"/>
      <c r="UNR556" s="3"/>
      <c r="UNS556" s="580"/>
      <c r="UNT556" s="3"/>
      <c r="UNU556" s="440"/>
      <c r="UNV556" s="3"/>
      <c r="UNW556" s="580"/>
      <c r="UNX556" s="3"/>
      <c r="UNY556" s="440"/>
      <c r="UNZ556" s="3"/>
      <c r="UOA556" s="580"/>
      <c r="UOB556" s="3"/>
      <c r="UOC556" s="440"/>
      <c r="UOD556" s="3"/>
      <c r="UOE556" s="580"/>
      <c r="UOF556" s="3"/>
      <c r="UOG556" s="440"/>
      <c r="UOH556" s="3"/>
      <c r="UOI556" s="580"/>
      <c r="UOJ556" s="3"/>
      <c r="UOK556" s="440"/>
      <c r="UOL556" s="3"/>
      <c r="UOM556" s="580"/>
      <c r="UON556" s="3"/>
      <c r="UOO556" s="440"/>
      <c r="UOP556" s="3"/>
      <c r="UOQ556" s="580"/>
      <c r="UOR556" s="3"/>
      <c r="UOS556" s="440"/>
      <c r="UOT556" s="3"/>
      <c r="UOU556" s="580"/>
      <c r="UOV556" s="3"/>
      <c r="UOW556" s="440"/>
      <c r="UOX556" s="3"/>
      <c r="UOY556" s="580"/>
      <c r="UOZ556" s="3"/>
      <c r="UPA556" s="440"/>
      <c r="UPB556" s="3"/>
      <c r="UPC556" s="580"/>
      <c r="UPD556" s="3"/>
      <c r="UPE556" s="440"/>
      <c r="UPF556" s="3"/>
      <c r="UPG556" s="580"/>
      <c r="UPH556" s="3"/>
      <c r="UPI556" s="440"/>
      <c r="UPJ556" s="3"/>
      <c r="UPK556" s="580"/>
      <c r="UPL556" s="3"/>
      <c r="UPM556" s="440"/>
      <c r="UPN556" s="3"/>
      <c r="UPO556" s="580"/>
      <c r="UPP556" s="3"/>
      <c r="UPQ556" s="440"/>
      <c r="UPR556" s="3"/>
      <c r="UPS556" s="580"/>
      <c r="UPT556" s="3"/>
      <c r="UPU556" s="440"/>
      <c r="UPV556" s="3"/>
      <c r="UPW556" s="580"/>
      <c r="UPX556" s="3"/>
      <c r="UPY556" s="440"/>
      <c r="UPZ556" s="3"/>
      <c r="UQA556" s="580"/>
      <c r="UQB556" s="3"/>
      <c r="UQC556" s="440"/>
      <c r="UQD556" s="3"/>
      <c r="UQE556" s="580"/>
      <c r="UQF556" s="3"/>
      <c r="UQG556" s="440"/>
      <c r="UQH556" s="3"/>
      <c r="UQI556" s="580"/>
      <c r="UQJ556" s="3"/>
      <c r="UQK556" s="440"/>
      <c r="UQL556" s="3"/>
      <c r="UQM556" s="580"/>
      <c r="UQN556" s="3"/>
      <c r="UQO556" s="440"/>
      <c r="UQP556" s="3"/>
      <c r="UQQ556" s="580"/>
      <c r="UQR556" s="3"/>
      <c r="UQS556" s="440"/>
      <c r="UQT556" s="3"/>
      <c r="UQU556" s="580"/>
      <c r="UQV556" s="3"/>
      <c r="UQW556" s="440"/>
      <c r="UQX556" s="3"/>
      <c r="UQY556" s="580"/>
      <c r="UQZ556" s="3"/>
      <c r="URA556" s="440"/>
      <c r="URB556" s="3"/>
      <c r="URC556" s="580"/>
      <c r="URD556" s="3"/>
      <c r="URE556" s="440"/>
      <c r="URF556" s="3"/>
      <c r="URG556" s="580"/>
      <c r="URH556" s="3"/>
      <c r="URI556" s="440"/>
      <c r="URJ556" s="3"/>
      <c r="URK556" s="580"/>
      <c r="URL556" s="3"/>
      <c r="URM556" s="440"/>
      <c r="URN556" s="3"/>
      <c r="URO556" s="580"/>
      <c r="URP556" s="3"/>
      <c r="URQ556" s="440"/>
      <c r="URR556" s="3"/>
      <c r="URS556" s="580"/>
      <c r="URT556" s="3"/>
      <c r="URU556" s="440"/>
      <c r="URV556" s="3"/>
      <c r="URW556" s="580"/>
      <c r="URX556" s="3"/>
      <c r="URY556" s="440"/>
      <c r="URZ556" s="3"/>
      <c r="USA556" s="580"/>
      <c r="USB556" s="3"/>
      <c r="USC556" s="440"/>
      <c r="USD556" s="3"/>
      <c r="USE556" s="580"/>
      <c r="USF556" s="3"/>
      <c r="USG556" s="440"/>
      <c r="USH556" s="3"/>
      <c r="USI556" s="580"/>
      <c r="USJ556" s="3"/>
      <c r="USK556" s="440"/>
      <c r="USL556" s="3"/>
      <c r="USM556" s="580"/>
      <c r="USN556" s="3"/>
      <c r="USO556" s="440"/>
      <c r="USP556" s="3"/>
      <c r="USQ556" s="580"/>
      <c r="USR556" s="3"/>
      <c r="USS556" s="440"/>
      <c r="UST556" s="3"/>
      <c r="USU556" s="580"/>
      <c r="USV556" s="3"/>
      <c r="USW556" s="440"/>
      <c r="USX556" s="3"/>
      <c r="USY556" s="580"/>
      <c r="USZ556" s="3"/>
      <c r="UTA556" s="440"/>
      <c r="UTB556" s="3"/>
      <c r="UTC556" s="580"/>
      <c r="UTD556" s="3"/>
      <c r="UTE556" s="440"/>
      <c r="UTF556" s="3"/>
      <c r="UTG556" s="580"/>
      <c r="UTH556" s="3"/>
      <c r="UTI556" s="440"/>
      <c r="UTJ556" s="3"/>
      <c r="UTK556" s="580"/>
      <c r="UTL556" s="3"/>
      <c r="UTM556" s="440"/>
      <c r="UTN556" s="3"/>
      <c r="UTO556" s="580"/>
      <c r="UTP556" s="3"/>
      <c r="UTQ556" s="440"/>
      <c r="UTR556" s="3"/>
      <c r="UTS556" s="580"/>
      <c r="UTT556" s="3"/>
      <c r="UTU556" s="440"/>
      <c r="UTV556" s="3"/>
      <c r="UTW556" s="580"/>
      <c r="UTX556" s="3"/>
      <c r="UTY556" s="440"/>
      <c r="UTZ556" s="3"/>
      <c r="UUA556" s="580"/>
      <c r="UUB556" s="3"/>
      <c r="UUC556" s="440"/>
      <c r="UUD556" s="3"/>
      <c r="UUE556" s="580"/>
      <c r="UUF556" s="3"/>
      <c r="UUG556" s="440"/>
      <c r="UUH556" s="3"/>
      <c r="UUI556" s="580"/>
      <c r="UUJ556" s="3"/>
      <c r="UUK556" s="440"/>
      <c r="UUL556" s="3"/>
      <c r="UUM556" s="580"/>
      <c r="UUN556" s="3"/>
      <c r="UUO556" s="440"/>
      <c r="UUP556" s="3"/>
      <c r="UUQ556" s="580"/>
      <c r="UUR556" s="3"/>
      <c r="UUS556" s="440"/>
      <c r="UUT556" s="3"/>
      <c r="UUU556" s="580"/>
      <c r="UUV556" s="3"/>
      <c r="UUW556" s="440"/>
      <c r="UUX556" s="3"/>
      <c r="UUY556" s="580"/>
      <c r="UUZ556" s="3"/>
      <c r="UVA556" s="440"/>
      <c r="UVB556" s="3"/>
      <c r="UVC556" s="580"/>
      <c r="UVD556" s="3"/>
      <c r="UVE556" s="440"/>
      <c r="UVF556" s="3"/>
      <c r="UVG556" s="580"/>
      <c r="UVH556" s="3"/>
      <c r="UVI556" s="440"/>
      <c r="UVJ556" s="3"/>
      <c r="UVK556" s="580"/>
      <c r="UVL556" s="3"/>
      <c r="UVM556" s="440"/>
      <c r="UVN556" s="3"/>
      <c r="UVO556" s="580"/>
      <c r="UVP556" s="3"/>
      <c r="UVQ556" s="440"/>
      <c r="UVR556" s="3"/>
      <c r="UVS556" s="580"/>
      <c r="UVT556" s="3"/>
      <c r="UVU556" s="440"/>
      <c r="UVV556" s="3"/>
      <c r="UVW556" s="580"/>
      <c r="UVX556" s="3"/>
      <c r="UVY556" s="440"/>
      <c r="UVZ556" s="3"/>
      <c r="UWA556" s="580"/>
      <c r="UWB556" s="3"/>
      <c r="UWC556" s="440"/>
      <c r="UWD556" s="3"/>
      <c r="UWE556" s="580"/>
      <c r="UWF556" s="3"/>
      <c r="UWG556" s="440"/>
      <c r="UWH556" s="3"/>
      <c r="UWI556" s="580"/>
      <c r="UWJ556" s="3"/>
      <c r="UWK556" s="440"/>
      <c r="UWL556" s="3"/>
      <c r="UWM556" s="580"/>
      <c r="UWN556" s="3"/>
      <c r="UWO556" s="440"/>
      <c r="UWP556" s="3"/>
      <c r="UWQ556" s="580"/>
      <c r="UWR556" s="3"/>
      <c r="UWS556" s="440"/>
      <c r="UWT556" s="3"/>
      <c r="UWU556" s="580"/>
      <c r="UWV556" s="3"/>
      <c r="UWW556" s="440"/>
      <c r="UWX556" s="3"/>
      <c r="UWY556" s="580"/>
      <c r="UWZ556" s="3"/>
      <c r="UXA556" s="440"/>
      <c r="UXB556" s="3"/>
      <c r="UXC556" s="580"/>
      <c r="UXD556" s="3"/>
      <c r="UXE556" s="440"/>
      <c r="UXF556" s="3"/>
      <c r="UXG556" s="580"/>
      <c r="UXH556" s="3"/>
      <c r="UXI556" s="440"/>
      <c r="UXJ556" s="3"/>
      <c r="UXK556" s="580"/>
      <c r="UXL556" s="3"/>
      <c r="UXM556" s="440"/>
      <c r="UXN556" s="3"/>
      <c r="UXO556" s="580"/>
      <c r="UXP556" s="3"/>
      <c r="UXQ556" s="440"/>
      <c r="UXR556" s="3"/>
      <c r="UXS556" s="580"/>
      <c r="UXT556" s="3"/>
      <c r="UXU556" s="440"/>
      <c r="UXV556" s="3"/>
      <c r="UXW556" s="580"/>
      <c r="UXX556" s="3"/>
      <c r="UXY556" s="440"/>
      <c r="UXZ556" s="3"/>
      <c r="UYA556" s="580"/>
      <c r="UYB556" s="3"/>
      <c r="UYC556" s="440"/>
      <c r="UYD556" s="3"/>
      <c r="UYE556" s="580"/>
      <c r="UYF556" s="3"/>
      <c r="UYG556" s="440"/>
      <c r="UYH556" s="3"/>
      <c r="UYI556" s="580"/>
      <c r="UYJ556" s="3"/>
      <c r="UYK556" s="440"/>
      <c r="UYL556" s="3"/>
      <c r="UYM556" s="580"/>
      <c r="UYN556" s="3"/>
      <c r="UYO556" s="440"/>
      <c r="UYP556" s="3"/>
      <c r="UYQ556" s="580"/>
      <c r="UYR556" s="3"/>
      <c r="UYS556" s="440"/>
      <c r="UYT556" s="3"/>
      <c r="UYU556" s="580"/>
      <c r="UYV556" s="3"/>
      <c r="UYW556" s="440"/>
      <c r="UYX556" s="3"/>
      <c r="UYY556" s="580"/>
      <c r="UYZ556" s="3"/>
      <c r="UZA556" s="440"/>
      <c r="UZB556" s="3"/>
      <c r="UZC556" s="580"/>
      <c r="UZD556" s="3"/>
      <c r="UZE556" s="440"/>
      <c r="UZF556" s="3"/>
      <c r="UZG556" s="580"/>
      <c r="UZH556" s="3"/>
      <c r="UZI556" s="440"/>
      <c r="UZJ556" s="3"/>
      <c r="UZK556" s="580"/>
      <c r="UZL556" s="3"/>
      <c r="UZM556" s="440"/>
      <c r="UZN556" s="3"/>
      <c r="UZO556" s="580"/>
      <c r="UZP556" s="3"/>
      <c r="UZQ556" s="440"/>
      <c r="UZR556" s="3"/>
      <c r="UZS556" s="580"/>
      <c r="UZT556" s="3"/>
      <c r="UZU556" s="440"/>
      <c r="UZV556" s="3"/>
      <c r="UZW556" s="580"/>
      <c r="UZX556" s="3"/>
      <c r="UZY556" s="440"/>
      <c r="UZZ556" s="3"/>
      <c r="VAA556" s="580"/>
      <c r="VAB556" s="3"/>
      <c r="VAC556" s="440"/>
      <c r="VAD556" s="3"/>
      <c r="VAE556" s="580"/>
      <c r="VAF556" s="3"/>
      <c r="VAG556" s="440"/>
      <c r="VAH556" s="3"/>
      <c r="VAI556" s="580"/>
      <c r="VAJ556" s="3"/>
      <c r="VAK556" s="440"/>
      <c r="VAL556" s="3"/>
      <c r="VAM556" s="580"/>
      <c r="VAN556" s="3"/>
      <c r="VAO556" s="440"/>
      <c r="VAP556" s="3"/>
      <c r="VAQ556" s="580"/>
      <c r="VAR556" s="3"/>
      <c r="VAS556" s="440"/>
      <c r="VAT556" s="3"/>
      <c r="VAU556" s="580"/>
      <c r="VAV556" s="3"/>
      <c r="VAW556" s="440"/>
      <c r="VAX556" s="3"/>
      <c r="VAY556" s="580"/>
      <c r="VAZ556" s="3"/>
      <c r="VBA556" s="440"/>
      <c r="VBB556" s="3"/>
      <c r="VBC556" s="580"/>
      <c r="VBD556" s="3"/>
      <c r="VBE556" s="440"/>
      <c r="VBF556" s="3"/>
      <c r="VBG556" s="580"/>
      <c r="VBH556" s="3"/>
      <c r="VBI556" s="440"/>
      <c r="VBJ556" s="3"/>
      <c r="VBK556" s="580"/>
      <c r="VBL556" s="3"/>
      <c r="VBM556" s="440"/>
      <c r="VBN556" s="3"/>
      <c r="VBO556" s="580"/>
      <c r="VBP556" s="3"/>
      <c r="VBQ556" s="440"/>
      <c r="VBR556" s="3"/>
      <c r="VBS556" s="580"/>
      <c r="VBT556" s="3"/>
      <c r="VBU556" s="440"/>
      <c r="VBV556" s="3"/>
      <c r="VBW556" s="580"/>
      <c r="VBX556" s="3"/>
      <c r="VBY556" s="440"/>
      <c r="VBZ556" s="3"/>
      <c r="VCA556" s="580"/>
      <c r="VCB556" s="3"/>
      <c r="VCC556" s="440"/>
      <c r="VCD556" s="3"/>
      <c r="VCE556" s="580"/>
      <c r="VCF556" s="3"/>
      <c r="VCG556" s="440"/>
      <c r="VCH556" s="3"/>
      <c r="VCI556" s="580"/>
      <c r="VCJ556" s="3"/>
      <c r="VCK556" s="440"/>
      <c r="VCL556" s="3"/>
      <c r="VCM556" s="580"/>
      <c r="VCN556" s="3"/>
      <c r="VCO556" s="440"/>
      <c r="VCP556" s="3"/>
      <c r="VCQ556" s="580"/>
      <c r="VCR556" s="3"/>
      <c r="VCS556" s="440"/>
      <c r="VCT556" s="3"/>
      <c r="VCU556" s="580"/>
      <c r="VCV556" s="3"/>
      <c r="VCW556" s="440"/>
      <c r="VCX556" s="3"/>
      <c r="VCY556" s="580"/>
      <c r="VCZ556" s="3"/>
      <c r="VDA556" s="440"/>
      <c r="VDB556" s="3"/>
      <c r="VDC556" s="580"/>
      <c r="VDD556" s="3"/>
      <c r="VDE556" s="440"/>
      <c r="VDF556" s="3"/>
      <c r="VDG556" s="580"/>
      <c r="VDH556" s="3"/>
      <c r="VDI556" s="440"/>
      <c r="VDJ556" s="3"/>
      <c r="VDK556" s="580"/>
      <c r="VDL556" s="3"/>
      <c r="VDM556" s="440"/>
      <c r="VDN556" s="3"/>
      <c r="VDO556" s="580"/>
      <c r="VDP556" s="3"/>
      <c r="VDQ556" s="440"/>
      <c r="VDR556" s="3"/>
      <c r="VDS556" s="580"/>
      <c r="VDT556" s="3"/>
      <c r="VDU556" s="440"/>
      <c r="VDV556" s="3"/>
      <c r="VDW556" s="580"/>
      <c r="VDX556" s="3"/>
      <c r="VDY556" s="440"/>
      <c r="VDZ556" s="3"/>
      <c r="VEA556" s="580"/>
      <c r="VEB556" s="3"/>
      <c r="VEC556" s="440"/>
      <c r="VED556" s="3"/>
      <c r="VEE556" s="580"/>
      <c r="VEF556" s="3"/>
      <c r="VEG556" s="440"/>
      <c r="VEH556" s="3"/>
      <c r="VEI556" s="580"/>
      <c r="VEJ556" s="3"/>
      <c r="VEK556" s="440"/>
      <c r="VEL556" s="3"/>
      <c r="VEM556" s="580"/>
      <c r="VEN556" s="3"/>
      <c r="VEO556" s="440"/>
      <c r="VEP556" s="3"/>
      <c r="VEQ556" s="580"/>
      <c r="VER556" s="3"/>
      <c r="VES556" s="440"/>
      <c r="VET556" s="3"/>
      <c r="VEU556" s="580"/>
      <c r="VEV556" s="3"/>
      <c r="VEW556" s="440"/>
      <c r="VEX556" s="3"/>
      <c r="VEY556" s="580"/>
      <c r="VEZ556" s="3"/>
      <c r="VFA556" s="440"/>
      <c r="VFB556" s="3"/>
      <c r="VFC556" s="580"/>
      <c r="VFD556" s="3"/>
      <c r="VFE556" s="440"/>
      <c r="VFF556" s="3"/>
      <c r="VFG556" s="580"/>
      <c r="VFH556" s="3"/>
      <c r="VFI556" s="440"/>
      <c r="VFJ556" s="3"/>
      <c r="VFK556" s="580"/>
      <c r="VFL556" s="3"/>
      <c r="VFM556" s="440"/>
      <c r="VFN556" s="3"/>
      <c r="VFO556" s="580"/>
      <c r="VFP556" s="3"/>
      <c r="VFQ556" s="440"/>
      <c r="VFR556" s="3"/>
      <c r="VFS556" s="580"/>
      <c r="VFT556" s="3"/>
      <c r="VFU556" s="440"/>
      <c r="VFV556" s="3"/>
      <c r="VFW556" s="580"/>
      <c r="VFX556" s="3"/>
      <c r="VFY556" s="440"/>
      <c r="VFZ556" s="3"/>
      <c r="VGA556" s="580"/>
      <c r="VGB556" s="3"/>
      <c r="VGC556" s="440"/>
      <c r="VGD556" s="3"/>
      <c r="VGE556" s="580"/>
      <c r="VGF556" s="3"/>
      <c r="VGG556" s="440"/>
      <c r="VGH556" s="3"/>
      <c r="VGI556" s="580"/>
      <c r="VGJ556" s="3"/>
      <c r="VGK556" s="440"/>
      <c r="VGL556" s="3"/>
      <c r="VGM556" s="580"/>
      <c r="VGN556" s="3"/>
      <c r="VGO556" s="440"/>
      <c r="VGP556" s="3"/>
      <c r="VGQ556" s="580"/>
      <c r="VGR556" s="3"/>
      <c r="VGS556" s="440"/>
      <c r="VGT556" s="3"/>
      <c r="VGU556" s="580"/>
      <c r="VGV556" s="3"/>
      <c r="VGW556" s="440"/>
      <c r="VGX556" s="3"/>
      <c r="VGY556" s="580"/>
      <c r="VGZ556" s="3"/>
      <c r="VHA556" s="440"/>
      <c r="VHB556" s="3"/>
      <c r="VHC556" s="580"/>
      <c r="VHD556" s="3"/>
      <c r="VHE556" s="440"/>
      <c r="VHF556" s="3"/>
      <c r="VHG556" s="580"/>
      <c r="VHH556" s="3"/>
      <c r="VHI556" s="440"/>
      <c r="VHJ556" s="3"/>
      <c r="VHK556" s="580"/>
      <c r="VHL556" s="3"/>
      <c r="VHM556" s="440"/>
      <c r="VHN556" s="3"/>
      <c r="VHO556" s="580"/>
      <c r="VHP556" s="3"/>
      <c r="VHQ556" s="440"/>
      <c r="VHR556" s="3"/>
      <c r="VHS556" s="580"/>
      <c r="VHT556" s="3"/>
      <c r="VHU556" s="440"/>
      <c r="VHV556" s="3"/>
      <c r="VHW556" s="580"/>
      <c r="VHX556" s="3"/>
      <c r="VHY556" s="440"/>
      <c r="VHZ556" s="3"/>
      <c r="VIA556" s="580"/>
      <c r="VIB556" s="3"/>
      <c r="VIC556" s="440"/>
      <c r="VID556" s="3"/>
      <c r="VIE556" s="580"/>
      <c r="VIF556" s="3"/>
      <c r="VIG556" s="440"/>
      <c r="VIH556" s="3"/>
      <c r="VII556" s="580"/>
      <c r="VIJ556" s="3"/>
      <c r="VIK556" s="440"/>
      <c r="VIL556" s="3"/>
      <c r="VIM556" s="580"/>
      <c r="VIN556" s="3"/>
      <c r="VIO556" s="440"/>
      <c r="VIP556" s="3"/>
      <c r="VIQ556" s="580"/>
      <c r="VIR556" s="3"/>
      <c r="VIS556" s="440"/>
      <c r="VIT556" s="3"/>
      <c r="VIU556" s="580"/>
      <c r="VIV556" s="3"/>
      <c r="VIW556" s="440"/>
      <c r="VIX556" s="3"/>
      <c r="VIY556" s="580"/>
      <c r="VIZ556" s="3"/>
      <c r="VJA556" s="440"/>
      <c r="VJB556" s="3"/>
      <c r="VJC556" s="580"/>
      <c r="VJD556" s="3"/>
      <c r="VJE556" s="440"/>
      <c r="VJF556" s="3"/>
      <c r="VJG556" s="580"/>
      <c r="VJH556" s="3"/>
      <c r="VJI556" s="440"/>
      <c r="VJJ556" s="3"/>
      <c r="VJK556" s="580"/>
      <c r="VJL556" s="3"/>
      <c r="VJM556" s="440"/>
      <c r="VJN556" s="3"/>
      <c r="VJO556" s="580"/>
      <c r="VJP556" s="3"/>
      <c r="VJQ556" s="440"/>
      <c r="VJR556" s="3"/>
      <c r="VJS556" s="580"/>
      <c r="VJT556" s="3"/>
      <c r="VJU556" s="440"/>
      <c r="VJV556" s="3"/>
      <c r="VJW556" s="580"/>
      <c r="VJX556" s="3"/>
      <c r="VJY556" s="440"/>
      <c r="VJZ556" s="3"/>
      <c r="VKA556" s="580"/>
      <c r="VKB556" s="3"/>
      <c r="VKC556" s="440"/>
      <c r="VKD556" s="3"/>
      <c r="VKE556" s="580"/>
      <c r="VKF556" s="3"/>
      <c r="VKG556" s="440"/>
      <c r="VKH556" s="3"/>
      <c r="VKI556" s="580"/>
      <c r="VKJ556" s="3"/>
      <c r="VKK556" s="440"/>
      <c r="VKL556" s="3"/>
      <c r="VKM556" s="580"/>
      <c r="VKN556" s="3"/>
      <c r="VKO556" s="440"/>
      <c r="VKP556" s="3"/>
      <c r="VKQ556" s="580"/>
      <c r="VKR556" s="3"/>
      <c r="VKS556" s="440"/>
      <c r="VKT556" s="3"/>
      <c r="VKU556" s="580"/>
      <c r="VKV556" s="3"/>
      <c r="VKW556" s="440"/>
      <c r="VKX556" s="3"/>
      <c r="VKY556" s="580"/>
      <c r="VKZ556" s="3"/>
      <c r="VLA556" s="440"/>
      <c r="VLB556" s="3"/>
      <c r="VLC556" s="580"/>
      <c r="VLD556" s="3"/>
      <c r="VLE556" s="440"/>
      <c r="VLF556" s="3"/>
      <c r="VLG556" s="580"/>
      <c r="VLH556" s="3"/>
      <c r="VLI556" s="440"/>
      <c r="VLJ556" s="3"/>
      <c r="VLK556" s="580"/>
      <c r="VLL556" s="3"/>
      <c r="VLM556" s="440"/>
      <c r="VLN556" s="3"/>
      <c r="VLO556" s="580"/>
      <c r="VLP556" s="3"/>
      <c r="VLQ556" s="440"/>
      <c r="VLR556" s="3"/>
      <c r="VLS556" s="580"/>
      <c r="VLT556" s="3"/>
      <c r="VLU556" s="440"/>
      <c r="VLV556" s="3"/>
      <c r="VLW556" s="580"/>
      <c r="VLX556" s="3"/>
      <c r="VLY556" s="440"/>
      <c r="VLZ556" s="3"/>
      <c r="VMA556" s="580"/>
      <c r="VMB556" s="3"/>
      <c r="VMC556" s="440"/>
      <c r="VMD556" s="3"/>
      <c r="VME556" s="580"/>
      <c r="VMF556" s="3"/>
      <c r="VMG556" s="440"/>
      <c r="VMH556" s="3"/>
      <c r="VMI556" s="580"/>
      <c r="VMJ556" s="3"/>
      <c r="VMK556" s="440"/>
      <c r="VML556" s="3"/>
      <c r="VMM556" s="580"/>
      <c r="VMN556" s="3"/>
      <c r="VMO556" s="440"/>
      <c r="VMP556" s="3"/>
      <c r="VMQ556" s="580"/>
      <c r="VMR556" s="3"/>
      <c r="VMS556" s="440"/>
      <c r="VMT556" s="3"/>
      <c r="VMU556" s="580"/>
      <c r="VMV556" s="3"/>
      <c r="VMW556" s="440"/>
      <c r="VMX556" s="3"/>
      <c r="VMY556" s="580"/>
      <c r="VMZ556" s="3"/>
      <c r="VNA556" s="440"/>
      <c r="VNB556" s="3"/>
      <c r="VNC556" s="580"/>
      <c r="VND556" s="3"/>
      <c r="VNE556" s="440"/>
      <c r="VNF556" s="3"/>
      <c r="VNG556" s="580"/>
      <c r="VNH556" s="3"/>
      <c r="VNI556" s="440"/>
      <c r="VNJ556" s="3"/>
      <c r="VNK556" s="580"/>
      <c r="VNL556" s="3"/>
      <c r="VNM556" s="440"/>
      <c r="VNN556" s="3"/>
      <c r="VNO556" s="580"/>
      <c r="VNP556" s="3"/>
      <c r="VNQ556" s="440"/>
      <c r="VNR556" s="3"/>
      <c r="VNS556" s="580"/>
      <c r="VNT556" s="3"/>
      <c r="VNU556" s="440"/>
      <c r="VNV556" s="3"/>
      <c r="VNW556" s="580"/>
      <c r="VNX556" s="3"/>
      <c r="VNY556" s="440"/>
      <c r="VNZ556" s="3"/>
      <c r="VOA556" s="580"/>
      <c r="VOB556" s="3"/>
      <c r="VOC556" s="440"/>
      <c r="VOD556" s="3"/>
      <c r="VOE556" s="580"/>
      <c r="VOF556" s="3"/>
      <c r="VOG556" s="440"/>
      <c r="VOH556" s="3"/>
      <c r="VOI556" s="580"/>
      <c r="VOJ556" s="3"/>
      <c r="VOK556" s="440"/>
      <c r="VOL556" s="3"/>
      <c r="VOM556" s="580"/>
      <c r="VON556" s="3"/>
      <c r="VOO556" s="440"/>
      <c r="VOP556" s="3"/>
      <c r="VOQ556" s="580"/>
      <c r="VOR556" s="3"/>
      <c r="VOS556" s="440"/>
      <c r="VOT556" s="3"/>
      <c r="VOU556" s="580"/>
      <c r="VOV556" s="3"/>
      <c r="VOW556" s="440"/>
      <c r="VOX556" s="3"/>
      <c r="VOY556" s="580"/>
      <c r="VOZ556" s="3"/>
      <c r="VPA556" s="440"/>
      <c r="VPB556" s="3"/>
      <c r="VPC556" s="580"/>
      <c r="VPD556" s="3"/>
      <c r="VPE556" s="440"/>
      <c r="VPF556" s="3"/>
      <c r="VPG556" s="580"/>
      <c r="VPH556" s="3"/>
      <c r="VPI556" s="440"/>
      <c r="VPJ556" s="3"/>
      <c r="VPK556" s="580"/>
      <c r="VPL556" s="3"/>
      <c r="VPM556" s="440"/>
      <c r="VPN556" s="3"/>
      <c r="VPO556" s="580"/>
      <c r="VPP556" s="3"/>
      <c r="VPQ556" s="440"/>
      <c r="VPR556" s="3"/>
      <c r="VPS556" s="580"/>
      <c r="VPT556" s="3"/>
      <c r="VPU556" s="440"/>
      <c r="VPV556" s="3"/>
      <c r="VPW556" s="580"/>
      <c r="VPX556" s="3"/>
      <c r="VPY556" s="440"/>
      <c r="VPZ556" s="3"/>
      <c r="VQA556" s="580"/>
      <c r="VQB556" s="3"/>
      <c r="VQC556" s="440"/>
      <c r="VQD556" s="3"/>
      <c r="VQE556" s="580"/>
      <c r="VQF556" s="3"/>
      <c r="VQG556" s="440"/>
      <c r="VQH556" s="3"/>
      <c r="VQI556" s="580"/>
      <c r="VQJ556" s="3"/>
      <c r="VQK556" s="440"/>
      <c r="VQL556" s="3"/>
      <c r="VQM556" s="580"/>
      <c r="VQN556" s="3"/>
      <c r="VQO556" s="440"/>
      <c r="VQP556" s="3"/>
      <c r="VQQ556" s="580"/>
      <c r="VQR556" s="3"/>
      <c r="VQS556" s="440"/>
      <c r="VQT556" s="3"/>
      <c r="VQU556" s="580"/>
      <c r="VQV556" s="3"/>
      <c r="VQW556" s="440"/>
      <c r="VQX556" s="3"/>
      <c r="VQY556" s="580"/>
      <c r="VQZ556" s="3"/>
      <c r="VRA556" s="440"/>
      <c r="VRB556" s="3"/>
      <c r="VRC556" s="580"/>
      <c r="VRD556" s="3"/>
      <c r="VRE556" s="440"/>
      <c r="VRF556" s="3"/>
      <c r="VRG556" s="580"/>
      <c r="VRH556" s="3"/>
      <c r="VRI556" s="440"/>
      <c r="VRJ556" s="3"/>
      <c r="VRK556" s="580"/>
      <c r="VRL556" s="3"/>
      <c r="VRM556" s="440"/>
      <c r="VRN556" s="3"/>
      <c r="VRO556" s="580"/>
      <c r="VRP556" s="3"/>
      <c r="VRQ556" s="440"/>
      <c r="VRR556" s="3"/>
      <c r="VRS556" s="580"/>
      <c r="VRT556" s="3"/>
      <c r="VRU556" s="440"/>
      <c r="VRV556" s="3"/>
      <c r="VRW556" s="580"/>
      <c r="VRX556" s="3"/>
      <c r="VRY556" s="440"/>
      <c r="VRZ556" s="3"/>
      <c r="VSA556" s="580"/>
      <c r="VSB556" s="3"/>
      <c r="VSC556" s="440"/>
      <c r="VSD556" s="3"/>
      <c r="VSE556" s="580"/>
      <c r="VSF556" s="3"/>
      <c r="VSG556" s="440"/>
      <c r="VSH556" s="3"/>
      <c r="VSI556" s="580"/>
      <c r="VSJ556" s="3"/>
      <c r="VSK556" s="440"/>
      <c r="VSL556" s="3"/>
      <c r="VSM556" s="580"/>
      <c r="VSN556" s="3"/>
      <c r="VSO556" s="440"/>
      <c r="VSP556" s="3"/>
      <c r="VSQ556" s="580"/>
      <c r="VSR556" s="3"/>
      <c r="VSS556" s="440"/>
      <c r="VST556" s="3"/>
      <c r="VSU556" s="580"/>
      <c r="VSV556" s="3"/>
      <c r="VSW556" s="440"/>
      <c r="VSX556" s="3"/>
      <c r="VSY556" s="580"/>
      <c r="VSZ556" s="3"/>
      <c r="VTA556" s="440"/>
      <c r="VTB556" s="3"/>
      <c r="VTC556" s="580"/>
      <c r="VTD556" s="3"/>
      <c r="VTE556" s="440"/>
      <c r="VTF556" s="3"/>
      <c r="VTG556" s="580"/>
      <c r="VTH556" s="3"/>
      <c r="VTI556" s="440"/>
      <c r="VTJ556" s="3"/>
      <c r="VTK556" s="580"/>
      <c r="VTL556" s="3"/>
      <c r="VTM556" s="440"/>
      <c r="VTN556" s="3"/>
      <c r="VTO556" s="580"/>
      <c r="VTP556" s="3"/>
      <c r="VTQ556" s="440"/>
      <c r="VTR556" s="3"/>
      <c r="VTS556" s="580"/>
      <c r="VTT556" s="3"/>
      <c r="VTU556" s="440"/>
      <c r="VTV556" s="3"/>
      <c r="VTW556" s="580"/>
      <c r="VTX556" s="3"/>
      <c r="VTY556" s="440"/>
      <c r="VTZ556" s="3"/>
      <c r="VUA556" s="580"/>
      <c r="VUB556" s="3"/>
      <c r="VUC556" s="440"/>
      <c r="VUD556" s="3"/>
      <c r="VUE556" s="580"/>
      <c r="VUF556" s="3"/>
      <c r="VUG556" s="440"/>
      <c r="VUH556" s="3"/>
      <c r="VUI556" s="580"/>
      <c r="VUJ556" s="3"/>
      <c r="VUK556" s="440"/>
      <c r="VUL556" s="3"/>
      <c r="VUM556" s="580"/>
      <c r="VUN556" s="3"/>
      <c r="VUO556" s="440"/>
      <c r="VUP556" s="3"/>
      <c r="VUQ556" s="580"/>
      <c r="VUR556" s="3"/>
      <c r="VUS556" s="440"/>
      <c r="VUT556" s="3"/>
      <c r="VUU556" s="580"/>
      <c r="VUV556" s="3"/>
      <c r="VUW556" s="440"/>
      <c r="VUX556" s="3"/>
      <c r="VUY556" s="580"/>
      <c r="VUZ556" s="3"/>
      <c r="VVA556" s="440"/>
      <c r="VVB556" s="3"/>
      <c r="VVC556" s="580"/>
      <c r="VVD556" s="3"/>
      <c r="VVE556" s="440"/>
      <c r="VVF556" s="3"/>
      <c r="VVG556" s="580"/>
      <c r="VVH556" s="3"/>
      <c r="VVI556" s="440"/>
      <c r="VVJ556" s="3"/>
      <c r="VVK556" s="580"/>
      <c r="VVL556" s="3"/>
      <c r="VVM556" s="440"/>
      <c r="VVN556" s="3"/>
      <c r="VVO556" s="580"/>
      <c r="VVP556" s="3"/>
      <c r="VVQ556" s="440"/>
      <c r="VVR556" s="3"/>
      <c r="VVS556" s="580"/>
      <c r="VVT556" s="3"/>
      <c r="VVU556" s="440"/>
      <c r="VVV556" s="3"/>
      <c r="VVW556" s="580"/>
      <c r="VVX556" s="3"/>
      <c r="VVY556" s="440"/>
      <c r="VVZ556" s="3"/>
      <c r="VWA556" s="580"/>
      <c r="VWB556" s="3"/>
      <c r="VWC556" s="440"/>
      <c r="VWD556" s="3"/>
      <c r="VWE556" s="580"/>
      <c r="VWF556" s="3"/>
      <c r="VWG556" s="440"/>
      <c r="VWH556" s="3"/>
      <c r="VWI556" s="580"/>
      <c r="VWJ556" s="3"/>
      <c r="VWK556" s="440"/>
      <c r="VWL556" s="3"/>
      <c r="VWM556" s="580"/>
      <c r="VWN556" s="3"/>
      <c r="VWO556" s="440"/>
      <c r="VWP556" s="3"/>
      <c r="VWQ556" s="580"/>
      <c r="VWR556" s="3"/>
      <c r="VWS556" s="440"/>
      <c r="VWT556" s="3"/>
      <c r="VWU556" s="580"/>
      <c r="VWV556" s="3"/>
      <c r="VWW556" s="440"/>
      <c r="VWX556" s="3"/>
      <c r="VWY556" s="580"/>
      <c r="VWZ556" s="3"/>
      <c r="VXA556" s="440"/>
      <c r="VXB556" s="3"/>
      <c r="VXC556" s="580"/>
      <c r="VXD556" s="3"/>
      <c r="VXE556" s="440"/>
      <c r="VXF556" s="3"/>
      <c r="VXG556" s="580"/>
      <c r="VXH556" s="3"/>
      <c r="VXI556" s="440"/>
      <c r="VXJ556" s="3"/>
      <c r="VXK556" s="580"/>
      <c r="VXL556" s="3"/>
      <c r="VXM556" s="440"/>
      <c r="VXN556" s="3"/>
      <c r="VXO556" s="580"/>
      <c r="VXP556" s="3"/>
      <c r="VXQ556" s="440"/>
      <c r="VXR556" s="3"/>
      <c r="VXS556" s="580"/>
      <c r="VXT556" s="3"/>
      <c r="VXU556" s="440"/>
      <c r="VXV556" s="3"/>
      <c r="VXW556" s="580"/>
      <c r="VXX556" s="3"/>
      <c r="VXY556" s="440"/>
      <c r="VXZ556" s="3"/>
      <c r="VYA556" s="580"/>
      <c r="VYB556" s="3"/>
      <c r="VYC556" s="440"/>
      <c r="VYD556" s="3"/>
      <c r="VYE556" s="580"/>
      <c r="VYF556" s="3"/>
      <c r="VYG556" s="440"/>
      <c r="VYH556" s="3"/>
      <c r="VYI556" s="580"/>
      <c r="VYJ556" s="3"/>
      <c r="VYK556" s="440"/>
      <c r="VYL556" s="3"/>
      <c r="VYM556" s="580"/>
      <c r="VYN556" s="3"/>
      <c r="VYO556" s="440"/>
      <c r="VYP556" s="3"/>
      <c r="VYQ556" s="580"/>
      <c r="VYR556" s="3"/>
      <c r="VYS556" s="440"/>
      <c r="VYT556" s="3"/>
      <c r="VYU556" s="580"/>
      <c r="VYV556" s="3"/>
      <c r="VYW556" s="440"/>
      <c r="VYX556" s="3"/>
      <c r="VYY556" s="580"/>
      <c r="VYZ556" s="3"/>
      <c r="VZA556" s="440"/>
      <c r="VZB556" s="3"/>
      <c r="VZC556" s="580"/>
      <c r="VZD556" s="3"/>
      <c r="VZE556" s="440"/>
      <c r="VZF556" s="3"/>
      <c r="VZG556" s="580"/>
      <c r="VZH556" s="3"/>
      <c r="VZI556" s="440"/>
      <c r="VZJ556" s="3"/>
      <c r="VZK556" s="580"/>
      <c r="VZL556" s="3"/>
      <c r="VZM556" s="440"/>
      <c r="VZN556" s="3"/>
      <c r="VZO556" s="580"/>
      <c r="VZP556" s="3"/>
      <c r="VZQ556" s="440"/>
      <c r="VZR556" s="3"/>
      <c r="VZS556" s="580"/>
      <c r="VZT556" s="3"/>
      <c r="VZU556" s="440"/>
      <c r="VZV556" s="3"/>
      <c r="VZW556" s="580"/>
      <c r="VZX556" s="3"/>
      <c r="VZY556" s="440"/>
      <c r="VZZ556" s="3"/>
      <c r="WAA556" s="580"/>
      <c r="WAB556" s="3"/>
      <c r="WAC556" s="440"/>
      <c r="WAD556" s="3"/>
      <c r="WAE556" s="580"/>
      <c r="WAF556" s="3"/>
      <c r="WAG556" s="440"/>
      <c r="WAH556" s="3"/>
      <c r="WAI556" s="580"/>
      <c r="WAJ556" s="3"/>
      <c r="WAK556" s="440"/>
      <c r="WAL556" s="3"/>
      <c r="WAM556" s="580"/>
      <c r="WAN556" s="3"/>
      <c r="WAO556" s="440"/>
      <c r="WAP556" s="3"/>
      <c r="WAQ556" s="580"/>
      <c r="WAR556" s="3"/>
      <c r="WAS556" s="440"/>
      <c r="WAT556" s="3"/>
      <c r="WAU556" s="580"/>
      <c r="WAV556" s="3"/>
      <c r="WAW556" s="440"/>
      <c r="WAX556" s="3"/>
      <c r="WAY556" s="580"/>
      <c r="WAZ556" s="3"/>
      <c r="WBA556" s="440"/>
      <c r="WBB556" s="3"/>
      <c r="WBC556" s="580"/>
      <c r="WBD556" s="3"/>
      <c r="WBE556" s="440"/>
      <c r="WBF556" s="3"/>
      <c r="WBG556" s="580"/>
      <c r="WBH556" s="3"/>
      <c r="WBI556" s="440"/>
      <c r="WBJ556" s="3"/>
      <c r="WBK556" s="580"/>
      <c r="WBL556" s="3"/>
      <c r="WBM556" s="440"/>
      <c r="WBN556" s="3"/>
      <c r="WBO556" s="580"/>
      <c r="WBP556" s="3"/>
      <c r="WBQ556" s="440"/>
      <c r="WBR556" s="3"/>
      <c r="WBS556" s="580"/>
      <c r="WBT556" s="3"/>
      <c r="WBU556" s="440"/>
      <c r="WBV556" s="3"/>
      <c r="WBW556" s="580"/>
      <c r="WBX556" s="3"/>
      <c r="WBY556" s="440"/>
      <c r="WBZ556" s="3"/>
      <c r="WCA556" s="580"/>
      <c r="WCB556" s="3"/>
      <c r="WCC556" s="440"/>
      <c r="WCD556" s="3"/>
      <c r="WCE556" s="580"/>
      <c r="WCF556" s="3"/>
      <c r="WCG556" s="440"/>
      <c r="WCH556" s="3"/>
      <c r="WCI556" s="580"/>
      <c r="WCJ556" s="3"/>
      <c r="WCK556" s="440"/>
      <c r="WCL556" s="3"/>
      <c r="WCM556" s="580"/>
      <c r="WCN556" s="3"/>
      <c r="WCO556" s="440"/>
      <c r="WCP556" s="3"/>
      <c r="WCQ556" s="580"/>
      <c r="WCR556" s="3"/>
      <c r="WCS556" s="440"/>
      <c r="WCT556" s="3"/>
      <c r="WCU556" s="580"/>
      <c r="WCV556" s="3"/>
      <c r="WCW556" s="440"/>
      <c r="WCX556" s="3"/>
      <c r="WCY556" s="580"/>
      <c r="WCZ556" s="3"/>
      <c r="WDA556" s="440"/>
      <c r="WDB556" s="3"/>
      <c r="WDC556" s="580"/>
      <c r="WDD556" s="3"/>
      <c r="WDE556" s="440"/>
      <c r="WDF556" s="3"/>
      <c r="WDG556" s="580"/>
      <c r="WDH556" s="3"/>
      <c r="WDI556" s="440"/>
      <c r="WDJ556" s="3"/>
      <c r="WDK556" s="580"/>
      <c r="WDL556" s="3"/>
      <c r="WDM556" s="440"/>
      <c r="WDN556" s="3"/>
      <c r="WDO556" s="580"/>
      <c r="WDP556" s="3"/>
      <c r="WDQ556" s="440"/>
      <c r="WDR556" s="3"/>
      <c r="WDS556" s="580"/>
      <c r="WDT556" s="3"/>
      <c r="WDU556" s="440"/>
      <c r="WDV556" s="3"/>
      <c r="WDW556" s="580"/>
      <c r="WDX556" s="3"/>
      <c r="WDY556" s="440"/>
      <c r="WDZ556" s="3"/>
      <c r="WEA556" s="580"/>
      <c r="WEB556" s="3"/>
      <c r="WEC556" s="440"/>
      <c r="WED556" s="3"/>
      <c r="WEE556" s="580"/>
      <c r="WEF556" s="3"/>
      <c r="WEG556" s="440"/>
      <c r="WEH556" s="3"/>
      <c r="WEI556" s="580"/>
      <c r="WEJ556" s="3"/>
      <c r="WEK556" s="440"/>
      <c r="WEL556" s="3"/>
      <c r="WEM556" s="580"/>
      <c r="WEN556" s="3"/>
      <c r="WEO556" s="440"/>
      <c r="WEP556" s="3"/>
      <c r="WEQ556" s="580"/>
      <c r="WER556" s="3"/>
      <c r="WES556" s="440"/>
      <c r="WET556" s="3"/>
      <c r="WEU556" s="580"/>
      <c r="WEV556" s="3"/>
      <c r="WEW556" s="440"/>
      <c r="WEX556" s="3"/>
      <c r="WEY556" s="580"/>
      <c r="WEZ556" s="3"/>
      <c r="WFA556" s="440"/>
      <c r="WFB556" s="3"/>
      <c r="WFC556" s="580"/>
      <c r="WFD556" s="3"/>
      <c r="WFE556" s="440"/>
      <c r="WFF556" s="3"/>
      <c r="WFG556" s="580"/>
      <c r="WFH556" s="3"/>
      <c r="WFI556" s="440"/>
      <c r="WFJ556" s="3"/>
      <c r="WFK556" s="580"/>
      <c r="WFL556" s="3"/>
      <c r="WFM556" s="440"/>
      <c r="WFN556" s="3"/>
      <c r="WFO556" s="580"/>
      <c r="WFP556" s="3"/>
      <c r="WFQ556" s="440"/>
      <c r="WFR556" s="3"/>
      <c r="WFS556" s="580"/>
      <c r="WFT556" s="3"/>
      <c r="WFU556" s="440"/>
      <c r="WFV556" s="3"/>
      <c r="WFW556" s="580"/>
      <c r="WFX556" s="3"/>
      <c r="WFY556" s="440"/>
      <c r="WFZ556" s="3"/>
      <c r="WGA556" s="580"/>
      <c r="WGB556" s="3"/>
      <c r="WGC556" s="440"/>
      <c r="WGD556" s="3"/>
      <c r="WGE556" s="580"/>
      <c r="WGF556" s="3"/>
      <c r="WGG556" s="440"/>
      <c r="WGH556" s="3"/>
      <c r="WGI556" s="580"/>
      <c r="WGJ556" s="3"/>
      <c r="WGK556" s="440"/>
      <c r="WGL556" s="3"/>
      <c r="WGM556" s="580"/>
      <c r="WGN556" s="3"/>
      <c r="WGO556" s="440"/>
      <c r="WGP556" s="3"/>
      <c r="WGQ556" s="580"/>
      <c r="WGR556" s="3"/>
      <c r="WGS556" s="440"/>
      <c r="WGT556" s="3"/>
      <c r="WGU556" s="580"/>
      <c r="WGV556" s="3"/>
      <c r="WGW556" s="440"/>
      <c r="WGX556" s="3"/>
      <c r="WGY556" s="580"/>
      <c r="WGZ556" s="3"/>
      <c r="WHA556" s="440"/>
      <c r="WHB556" s="3"/>
      <c r="WHC556" s="580"/>
      <c r="WHD556" s="3"/>
      <c r="WHE556" s="440"/>
      <c r="WHF556" s="3"/>
      <c r="WHG556" s="580"/>
      <c r="WHH556" s="3"/>
      <c r="WHI556" s="440"/>
      <c r="WHJ556" s="3"/>
      <c r="WHK556" s="580"/>
      <c r="WHL556" s="3"/>
      <c r="WHM556" s="440"/>
      <c r="WHN556" s="3"/>
      <c r="WHO556" s="580"/>
      <c r="WHP556" s="3"/>
      <c r="WHQ556" s="440"/>
      <c r="WHR556" s="3"/>
      <c r="WHS556" s="580"/>
      <c r="WHT556" s="3"/>
      <c r="WHU556" s="440"/>
      <c r="WHV556" s="3"/>
      <c r="WHW556" s="580"/>
      <c r="WHX556" s="3"/>
      <c r="WHY556" s="440"/>
      <c r="WHZ556" s="3"/>
      <c r="WIA556" s="580"/>
      <c r="WIB556" s="3"/>
      <c r="WIC556" s="440"/>
      <c r="WID556" s="3"/>
      <c r="WIE556" s="580"/>
      <c r="WIF556" s="3"/>
      <c r="WIG556" s="440"/>
      <c r="WIH556" s="3"/>
      <c r="WII556" s="580"/>
      <c r="WIJ556" s="3"/>
      <c r="WIK556" s="440"/>
      <c r="WIL556" s="3"/>
      <c r="WIM556" s="580"/>
      <c r="WIN556" s="3"/>
      <c r="WIO556" s="440"/>
      <c r="WIP556" s="3"/>
      <c r="WIQ556" s="580"/>
      <c r="WIR556" s="3"/>
      <c r="WIS556" s="440"/>
      <c r="WIT556" s="3"/>
      <c r="WIU556" s="580"/>
      <c r="WIV556" s="3"/>
      <c r="WIW556" s="440"/>
      <c r="WIX556" s="3"/>
      <c r="WIY556" s="580"/>
      <c r="WIZ556" s="3"/>
      <c r="WJA556" s="440"/>
      <c r="WJB556" s="3"/>
      <c r="WJC556" s="580"/>
      <c r="WJD556" s="3"/>
      <c r="WJE556" s="440"/>
      <c r="WJF556" s="3"/>
      <c r="WJG556" s="580"/>
      <c r="WJH556" s="3"/>
      <c r="WJI556" s="440"/>
      <c r="WJJ556" s="3"/>
      <c r="WJK556" s="580"/>
      <c r="WJL556" s="3"/>
      <c r="WJM556" s="440"/>
      <c r="WJN556" s="3"/>
      <c r="WJO556" s="580"/>
      <c r="WJP556" s="3"/>
      <c r="WJQ556" s="440"/>
      <c r="WJR556" s="3"/>
      <c r="WJS556" s="580"/>
      <c r="WJT556" s="3"/>
      <c r="WJU556" s="440"/>
      <c r="WJV556" s="3"/>
      <c r="WJW556" s="580"/>
      <c r="WJX556" s="3"/>
      <c r="WJY556" s="440"/>
      <c r="WJZ556" s="3"/>
      <c r="WKA556" s="580"/>
      <c r="WKB556" s="3"/>
      <c r="WKC556" s="440"/>
      <c r="WKD556" s="3"/>
      <c r="WKE556" s="580"/>
      <c r="WKF556" s="3"/>
      <c r="WKG556" s="440"/>
      <c r="WKH556" s="3"/>
      <c r="WKI556" s="580"/>
      <c r="WKJ556" s="3"/>
      <c r="WKK556" s="440"/>
      <c r="WKL556" s="3"/>
      <c r="WKM556" s="580"/>
      <c r="WKN556" s="3"/>
      <c r="WKO556" s="440"/>
      <c r="WKP556" s="3"/>
      <c r="WKQ556" s="580"/>
      <c r="WKR556" s="3"/>
      <c r="WKS556" s="440"/>
      <c r="WKT556" s="3"/>
      <c r="WKU556" s="580"/>
      <c r="WKV556" s="3"/>
      <c r="WKW556" s="440"/>
      <c r="WKX556" s="3"/>
      <c r="WKY556" s="580"/>
      <c r="WKZ556" s="3"/>
      <c r="WLA556" s="440"/>
      <c r="WLB556" s="3"/>
      <c r="WLC556" s="580"/>
      <c r="WLD556" s="3"/>
      <c r="WLE556" s="440"/>
      <c r="WLF556" s="3"/>
      <c r="WLG556" s="580"/>
      <c r="WLH556" s="3"/>
      <c r="WLI556" s="440"/>
      <c r="WLJ556" s="3"/>
      <c r="WLK556" s="580"/>
      <c r="WLL556" s="3"/>
      <c r="WLM556" s="440"/>
      <c r="WLN556" s="3"/>
      <c r="WLO556" s="580"/>
      <c r="WLP556" s="3"/>
      <c r="WLQ556" s="440"/>
      <c r="WLR556" s="3"/>
      <c r="WLS556" s="580"/>
      <c r="WLT556" s="3"/>
      <c r="WLU556" s="440"/>
      <c r="WLV556" s="3"/>
      <c r="WLW556" s="580"/>
      <c r="WLX556" s="3"/>
      <c r="WLY556" s="440"/>
      <c r="WLZ556" s="3"/>
      <c r="WMA556" s="580"/>
      <c r="WMB556" s="3"/>
      <c r="WMC556" s="440"/>
      <c r="WMD556" s="3"/>
      <c r="WME556" s="580"/>
      <c r="WMF556" s="3"/>
      <c r="WMG556" s="440"/>
      <c r="WMH556" s="3"/>
      <c r="WMI556" s="580"/>
      <c r="WMJ556" s="3"/>
      <c r="WMK556" s="440"/>
      <c r="WML556" s="3"/>
      <c r="WMM556" s="580"/>
      <c r="WMN556" s="3"/>
      <c r="WMO556" s="440"/>
      <c r="WMP556" s="3"/>
      <c r="WMQ556" s="580"/>
      <c r="WMR556" s="3"/>
      <c r="WMS556" s="440"/>
      <c r="WMT556" s="3"/>
      <c r="WMU556" s="580"/>
      <c r="WMV556" s="3"/>
      <c r="WMW556" s="440"/>
      <c r="WMX556" s="3"/>
      <c r="WMY556" s="580"/>
      <c r="WMZ556" s="3"/>
      <c r="WNA556" s="440"/>
      <c r="WNB556" s="3"/>
      <c r="WNC556" s="580"/>
      <c r="WND556" s="3"/>
      <c r="WNE556" s="440"/>
      <c r="WNF556" s="3"/>
      <c r="WNG556" s="580"/>
      <c r="WNH556" s="3"/>
      <c r="WNI556" s="440"/>
      <c r="WNJ556" s="3"/>
      <c r="WNK556" s="580"/>
      <c r="WNL556" s="3"/>
      <c r="WNM556" s="440"/>
      <c r="WNN556" s="3"/>
      <c r="WNO556" s="580"/>
      <c r="WNP556" s="3"/>
      <c r="WNQ556" s="440"/>
      <c r="WNR556" s="3"/>
      <c r="WNS556" s="580"/>
      <c r="WNT556" s="3"/>
      <c r="WNU556" s="440"/>
      <c r="WNV556" s="3"/>
      <c r="WNW556" s="580"/>
      <c r="WNX556" s="3"/>
      <c r="WNY556" s="440"/>
      <c r="WNZ556" s="3"/>
      <c r="WOA556" s="580"/>
      <c r="WOB556" s="3"/>
      <c r="WOC556" s="440"/>
      <c r="WOD556" s="3"/>
      <c r="WOE556" s="580"/>
      <c r="WOF556" s="3"/>
      <c r="WOG556" s="440"/>
      <c r="WOH556" s="3"/>
      <c r="WOI556" s="580"/>
      <c r="WOJ556" s="3"/>
      <c r="WOK556" s="440"/>
      <c r="WOL556" s="3"/>
      <c r="WOM556" s="580"/>
      <c r="WON556" s="3"/>
      <c r="WOO556" s="440"/>
      <c r="WOP556" s="3"/>
      <c r="WOQ556" s="580"/>
      <c r="WOR556" s="3"/>
      <c r="WOS556" s="440"/>
      <c r="WOT556" s="3"/>
      <c r="WOU556" s="580"/>
      <c r="WOV556" s="3"/>
      <c r="WOW556" s="440"/>
      <c r="WOX556" s="3"/>
      <c r="WOY556" s="580"/>
      <c r="WOZ556" s="3"/>
      <c r="WPA556" s="440"/>
      <c r="WPB556" s="3"/>
      <c r="WPC556" s="580"/>
      <c r="WPD556" s="3"/>
      <c r="WPE556" s="440"/>
      <c r="WPF556" s="3"/>
      <c r="WPG556" s="580"/>
      <c r="WPH556" s="3"/>
      <c r="WPI556" s="440"/>
      <c r="WPJ556" s="3"/>
      <c r="WPK556" s="580"/>
      <c r="WPL556" s="3"/>
      <c r="WPM556" s="440"/>
      <c r="WPN556" s="3"/>
      <c r="WPO556" s="580"/>
      <c r="WPP556" s="3"/>
      <c r="WPQ556" s="440"/>
      <c r="WPR556" s="3"/>
      <c r="WPS556" s="580"/>
      <c r="WPT556" s="3"/>
      <c r="WPU556" s="440"/>
      <c r="WPV556" s="3"/>
      <c r="WPW556" s="580"/>
      <c r="WPX556" s="3"/>
      <c r="WPY556" s="440"/>
      <c r="WPZ556" s="3"/>
      <c r="WQA556" s="580"/>
      <c r="WQB556" s="3"/>
      <c r="WQC556" s="440"/>
      <c r="WQD556" s="3"/>
      <c r="WQE556" s="580"/>
      <c r="WQF556" s="3"/>
      <c r="WQG556" s="440"/>
      <c r="WQH556" s="3"/>
      <c r="WQI556" s="580"/>
      <c r="WQJ556" s="3"/>
      <c r="WQK556" s="440"/>
      <c r="WQL556" s="3"/>
      <c r="WQM556" s="580"/>
      <c r="WQN556" s="3"/>
      <c r="WQO556" s="440"/>
      <c r="WQP556" s="3"/>
      <c r="WQQ556" s="580"/>
      <c r="WQR556" s="3"/>
      <c r="WQS556" s="440"/>
      <c r="WQT556" s="3"/>
      <c r="WQU556" s="580"/>
      <c r="WQV556" s="3"/>
      <c r="WQW556" s="440"/>
      <c r="WQX556" s="3"/>
      <c r="WQY556" s="580"/>
      <c r="WQZ556" s="3"/>
      <c r="WRA556" s="440"/>
      <c r="WRB556" s="3"/>
      <c r="WRC556" s="580"/>
      <c r="WRD556" s="3"/>
      <c r="WRE556" s="440"/>
      <c r="WRF556" s="3"/>
      <c r="WRG556" s="580"/>
      <c r="WRH556" s="3"/>
      <c r="WRI556" s="440"/>
      <c r="WRJ556" s="3"/>
      <c r="WRK556" s="580"/>
      <c r="WRL556" s="3"/>
      <c r="WRM556" s="440"/>
      <c r="WRN556" s="3"/>
      <c r="WRO556" s="580"/>
      <c r="WRP556" s="3"/>
      <c r="WRQ556" s="440"/>
      <c r="WRR556" s="3"/>
      <c r="WRS556" s="580"/>
      <c r="WRT556" s="3"/>
      <c r="WRU556" s="440"/>
      <c r="WRV556" s="3"/>
      <c r="WRW556" s="580"/>
      <c r="WRX556" s="3"/>
      <c r="WRY556" s="440"/>
      <c r="WRZ556" s="3"/>
      <c r="WSA556" s="580"/>
      <c r="WSB556" s="3"/>
      <c r="WSC556" s="440"/>
      <c r="WSD556" s="3"/>
      <c r="WSE556" s="580"/>
      <c r="WSF556" s="3"/>
      <c r="WSG556" s="440"/>
      <c r="WSH556" s="3"/>
      <c r="WSI556" s="580"/>
      <c r="WSJ556" s="3"/>
      <c r="WSK556" s="440"/>
      <c r="WSL556" s="3"/>
      <c r="WSM556" s="580"/>
      <c r="WSN556" s="3"/>
      <c r="WSO556" s="440"/>
      <c r="WSP556" s="3"/>
      <c r="WSQ556" s="580"/>
      <c r="WSR556" s="3"/>
      <c r="WSS556" s="440"/>
      <c r="WST556" s="3"/>
      <c r="WSU556" s="580"/>
      <c r="WSV556" s="3"/>
      <c r="WSW556" s="440"/>
      <c r="WSX556" s="3"/>
      <c r="WSY556" s="580"/>
      <c r="WSZ556" s="3"/>
      <c r="WTA556" s="440"/>
      <c r="WTB556" s="3"/>
      <c r="WTC556" s="580"/>
      <c r="WTD556" s="3"/>
      <c r="WTE556" s="440"/>
      <c r="WTF556" s="3"/>
      <c r="WTG556" s="580"/>
      <c r="WTH556" s="3"/>
      <c r="WTI556" s="440"/>
      <c r="WTJ556" s="3"/>
      <c r="WTK556" s="580"/>
      <c r="WTL556" s="3"/>
      <c r="WTM556" s="440"/>
      <c r="WTN556" s="3"/>
      <c r="WTO556" s="580"/>
      <c r="WTP556" s="3"/>
      <c r="WTQ556" s="440"/>
      <c r="WTR556" s="3"/>
      <c r="WTS556" s="580"/>
      <c r="WTT556" s="3"/>
      <c r="WTU556" s="440"/>
      <c r="WTV556" s="3"/>
      <c r="WTW556" s="580"/>
      <c r="WTX556" s="3"/>
      <c r="WTY556" s="440"/>
      <c r="WTZ556" s="3"/>
      <c r="WUA556" s="580"/>
      <c r="WUB556" s="3"/>
      <c r="WUC556" s="440"/>
      <c r="WUD556" s="3"/>
      <c r="WUE556" s="580"/>
      <c r="WUF556" s="3"/>
      <c r="WUG556" s="440"/>
      <c r="WUH556" s="3"/>
      <c r="WUI556" s="580"/>
      <c r="WUJ556" s="3"/>
      <c r="WUK556" s="440"/>
      <c r="WUL556" s="3"/>
      <c r="WUM556" s="580"/>
      <c r="WUN556" s="3"/>
      <c r="WUO556" s="440"/>
      <c r="WUP556" s="3"/>
      <c r="WUQ556" s="580"/>
      <c r="WUR556" s="3"/>
      <c r="WUS556" s="440"/>
      <c r="WUT556" s="3"/>
      <c r="WUU556" s="580"/>
      <c r="WUV556" s="3"/>
      <c r="WUW556" s="440"/>
      <c r="WUX556" s="3"/>
      <c r="WUY556" s="580"/>
      <c r="WUZ556" s="3"/>
      <c r="WVA556" s="440"/>
      <c r="WVB556" s="3"/>
      <c r="WVC556" s="580"/>
      <c r="WVD556" s="3"/>
      <c r="WVE556" s="440"/>
      <c r="WVF556" s="3"/>
      <c r="WVG556" s="580"/>
      <c r="WVH556" s="3"/>
      <c r="WVI556" s="440"/>
      <c r="WVJ556" s="3"/>
      <c r="WVK556" s="580"/>
      <c r="WVL556" s="3"/>
      <c r="WVM556" s="440"/>
      <c r="WVN556" s="3"/>
      <c r="WVO556" s="580"/>
      <c r="WVP556" s="3"/>
      <c r="WVQ556" s="440"/>
      <c r="WVR556" s="3"/>
      <c r="WVS556" s="580"/>
      <c r="WVT556" s="3"/>
      <c r="WVU556" s="440"/>
      <c r="WVV556" s="3"/>
      <c r="WVW556" s="580"/>
      <c r="WVX556" s="3"/>
      <c r="WVY556" s="440"/>
      <c r="WVZ556" s="3"/>
      <c r="WWA556" s="580"/>
      <c r="WWB556" s="3"/>
      <c r="WWC556" s="440"/>
      <c r="WWD556" s="3"/>
      <c r="WWE556" s="580"/>
      <c r="WWF556" s="3"/>
      <c r="WWG556" s="440"/>
      <c r="WWH556" s="3"/>
      <c r="WWI556" s="580"/>
      <c r="WWJ556" s="3"/>
      <c r="WWK556" s="440"/>
      <c r="WWL556" s="3"/>
      <c r="WWM556" s="580"/>
      <c r="WWN556" s="3"/>
      <c r="WWO556" s="440"/>
      <c r="WWP556" s="3"/>
      <c r="WWQ556" s="580"/>
      <c r="WWR556" s="3"/>
      <c r="WWS556" s="440"/>
      <c r="WWT556" s="3"/>
      <c r="WWU556" s="580"/>
      <c r="WWV556" s="3"/>
      <c r="WWW556" s="440"/>
      <c r="WWX556" s="3"/>
      <c r="WWY556" s="580"/>
      <c r="WWZ556" s="3"/>
      <c r="WXA556" s="440"/>
      <c r="WXB556" s="3"/>
      <c r="WXC556" s="580"/>
      <c r="WXD556" s="3"/>
      <c r="WXE556" s="440"/>
      <c r="WXF556" s="3"/>
      <c r="WXG556" s="580"/>
      <c r="WXH556" s="3"/>
      <c r="WXI556" s="440"/>
      <c r="WXJ556" s="3"/>
      <c r="WXK556" s="580"/>
      <c r="WXL556" s="3"/>
      <c r="WXM556" s="440"/>
      <c r="WXN556" s="3"/>
      <c r="WXO556" s="580"/>
      <c r="WXP556" s="3"/>
      <c r="WXQ556" s="440"/>
      <c r="WXR556" s="3"/>
      <c r="WXS556" s="580"/>
      <c r="WXT556" s="3"/>
      <c r="WXU556" s="440"/>
      <c r="WXV556" s="3"/>
      <c r="WXW556" s="580"/>
      <c r="WXX556" s="3"/>
      <c r="WXY556" s="440"/>
      <c r="WXZ556" s="3"/>
      <c r="WYA556" s="580"/>
      <c r="WYB556" s="3"/>
      <c r="WYC556" s="440"/>
      <c r="WYD556" s="3"/>
      <c r="WYE556" s="580"/>
      <c r="WYF556" s="3"/>
      <c r="WYG556" s="440"/>
      <c r="WYH556" s="3"/>
      <c r="WYI556" s="580"/>
      <c r="WYJ556" s="3"/>
      <c r="WYK556" s="440"/>
      <c r="WYL556" s="3"/>
      <c r="WYM556" s="580"/>
      <c r="WYN556" s="3"/>
      <c r="WYO556" s="440"/>
      <c r="WYP556" s="3"/>
      <c r="WYQ556" s="580"/>
      <c r="WYR556" s="3"/>
      <c r="WYS556" s="440"/>
      <c r="WYT556" s="3"/>
      <c r="WYU556" s="580"/>
      <c r="WYV556" s="3"/>
      <c r="WYW556" s="440"/>
      <c r="WYX556" s="3"/>
      <c r="WYY556" s="580"/>
      <c r="WYZ556" s="3"/>
      <c r="WZA556" s="440"/>
      <c r="WZB556" s="3"/>
      <c r="WZC556" s="580"/>
      <c r="WZD556" s="3"/>
      <c r="WZE556" s="440"/>
      <c r="WZF556" s="3"/>
      <c r="WZG556" s="580"/>
      <c r="WZH556" s="3"/>
      <c r="WZI556" s="440"/>
      <c r="WZJ556" s="3"/>
      <c r="WZK556" s="580"/>
      <c r="WZL556" s="3"/>
      <c r="WZM556" s="440"/>
      <c r="WZN556" s="3"/>
      <c r="WZO556" s="580"/>
      <c r="WZP556" s="3"/>
      <c r="WZQ556" s="440"/>
      <c r="WZR556" s="3"/>
      <c r="WZS556" s="580"/>
      <c r="WZT556" s="3"/>
      <c r="WZU556" s="440"/>
      <c r="WZV556" s="3"/>
      <c r="WZW556" s="580"/>
      <c r="WZX556" s="3"/>
      <c r="WZY556" s="440"/>
      <c r="WZZ556" s="3"/>
      <c r="XAA556" s="580"/>
      <c r="XAB556" s="3"/>
      <c r="XAC556" s="440"/>
      <c r="XAD556" s="3"/>
      <c r="XAE556" s="580"/>
      <c r="XAF556" s="3"/>
      <c r="XAG556" s="440"/>
      <c r="XAH556" s="3"/>
      <c r="XAI556" s="580"/>
      <c r="XAJ556" s="3"/>
      <c r="XAK556" s="440"/>
      <c r="XAL556" s="3"/>
      <c r="XAM556" s="580"/>
      <c r="XAN556" s="3"/>
      <c r="XAO556" s="440"/>
      <c r="XAP556" s="3"/>
      <c r="XAQ556" s="580"/>
      <c r="XAR556" s="3"/>
      <c r="XAS556" s="440"/>
      <c r="XAT556" s="3"/>
      <c r="XAU556" s="580"/>
      <c r="XAV556" s="3"/>
      <c r="XAW556" s="440"/>
      <c r="XAX556" s="3"/>
      <c r="XAY556" s="580"/>
      <c r="XAZ556" s="3"/>
      <c r="XBA556" s="440"/>
      <c r="XBB556" s="3"/>
      <c r="XBC556" s="580"/>
      <c r="XBD556" s="3"/>
      <c r="XBE556" s="440"/>
      <c r="XBF556" s="3"/>
      <c r="XBG556" s="580"/>
      <c r="XBH556" s="3"/>
      <c r="XBI556" s="440"/>
      <c r="XBJ556" s="3"/>
      <c r="XBK556" s="580"/>
      <c r="XBL556" s="3"/>
      <c r="XBM556" s="440"/>
      <c r="XBN556" s="3"/>
      <c r="XBO556" s="580"/>
      <c r="XBP556" s="3"/>
      <c r="XBQ556" s="440"/>
      <c r="XBR556" s="3"/>
      <c r="XBS556" s="580"/>
      <c r="XBT556" s="3"/>
      <c r="XBU556" s="440"/>
      <c r="XBV556" s="3"/>
      <c r="XBW556" s="580"/>
      <c r="XBX556" s="3"/>
      <c r="XBY556" s="440"/>
      <c r="XBZ556" s="3"/>
      <c r="XCA556" s="580"/>
      <c r="XCB556" s="3"/>
      <c r="XCC556" s="440"/>
      <c r="XCD556" s="3"/>
      <c r="XCE556" s="580"/>
      <c r="XCF556" s="3"/>
      <c r="XCG556" s="440"/>
      <c r="XCH556" s="3"/>
      <c r="XCI556" s="580"/>
      <c r="XCJ556" s="3"/>
      <c r="XCK556" s="440"/>
      <c r="XCL556" s="3"/>
      <c r="XCM556" s="580"/>
      <c r="XCN556" s="3"/>
      <c r="XCO556" s="440"/>
      <c r="XCP556" s="3"/>
      <c r="XCQ556" s="580"/>
      <c r="XCR556" s="3"/>
      <c r="XCS556" s="440"/>
      <c r="XCT556" s="3"/>
      <c r="XCU556" s="580"/>
      <c r="XCV556" s="3"/>
      <c r="XCW556" s="440"/>
      <c r="XCX556" s="3"/>
      <c r="XCY556" s="580"/>
      <c r="XCZ556" s="3"/>
      <c r="XDA556" s="440"/>
      <c r="XDB556" s="3"/>
      <c r="XDC556" s="580"/>
      <c r="XDD556" s="3"/>
      <c r="XDE556" s="440"/>
      <c r="XDF556" s="3"/>
      <c r="XDG556" s="580"/>
      <c r="XDH556" s="3"/>
      <c r="XDI556" s="440"/>
      <c r="XDJ556" s="3"/>
      <c r="XDK556" s="580"/>
      <c r="XDL556" s="3"/>
      <c r="XDM556" s="440"/>
      <c r="XDN556" s="3"/>
      <c r="XDO556" s="580"/>
      <c r="XDP556" s="3"/>
      <c r="XDQ556" s="440"/>
      <c r="XDR556" s="3"/>
      <c r="XDS556" s="580"/>
      <c r="XDT556" s="3"/>
      <c r="XDU556" s="440"/>
      <c r="XDV556" s="3"/>
      <c r="XDW556" s="580"/>
      <c r="XDX556" s="3"/>
      <c r="XDY556" s="440"/>
      <c r="XDZ556" s="3"/>
      <c r="XEA556" s="580"/>
      <c r="XEB556" s="3"/>
      <c r="XEC556" s="440"/>
      <c r="XED556" s="3"/>
      <c r="XEE556" s="580"/>
      <c r="XEF556" s="3"/>
      <c r="XEG556" s="440"/>
      <c r="XEH556" s="3"/>
      <c r="XEI556" s="580"/>
      <c r="XEJ556" s="3"/>
      <c r="XEK556" s="440"/>
      <c r="XEL556" s="3"/>
      <c r="XEM556" s="580"/>
      <c r="XEN556" s="3"/>
      <c r="XEO556" s="440"/>
      <c r="XEP556" s="3"/>
      <c r="XEQ556" s="580"/>
      <c r="XER556" s="3"/>
      <c r="XES556" s="440"/>
      <c r="XET556" s="3"/>
      <c r="XEU556" s="580"/>
      <c r="XEV556" s="3"/>
      <c r="XEW556" s="440"/>
      <c r="XEX556" s="3"/>
      <c r="XEY556" s="580"/>
      <c r="XEZ556" s="3"/>
      <c r="XFA556" s="440"/>
      <c r="XFB556" s="3"/>
      <c r="XFC556" s="580"/>
    </row>
    <row r="557" spans="1:16383" s="33" customFormat="1" x14ac:dyDescent="0.3">
      <c r="A557" s="440"/>
      <c r="B557" s="3"/>
      <c r="C557" s="3"/>
      <c r="D557" s="3"/>
      <c r="E557" s="440"/>
      <c r="F557" s="3"/>
      <c r="G557" s="580"/>
      <c r="H557" s="3"/>
      <c r="I557" s="440"/>
      <c r="J557" s="3"/>
      <c r="K557" s="580"/>
      <c r="L557" s="3"/>
      <c r="M557" s="440"/>
      <c r="N557" s="3"/>
      <c r="O557" s="580"/>
      <c r="P557" s="3"/>
      <c r="Q557" s="440"/>
      <c r="R557" s="3"/>
      <c r="S557" s="580"/>
      <c r="T557" s="3"/>
      <c r="U557" s="440"/>
      <c r="V557" s="3"/>
      <c r="W557" s="580"/>
      <c r="X557" s="3"/>
      <c r="Y557" s="440"/>
      <c r="Z557" s="3"/>
      <c r="AA557" s="580"/>
      <c r="AB557" s="3"/>
      <c r="AC557" s="440"/>
      <c r="AD557" s="3"/>
      <c r="AE557" s="580"/>
      <c r="AF557" s="3"/>
      <c r="AG557" s="440"/>
      <c r="AH557" s="3"/>
      <c r="AI557" s="580"/>
      <c r="AJ557" s="3"/>
      <c r="AK557" s="440"/>
      <c r="AL557" s="3"/>
      <c r="AM557" s="580"/>
      <c r="AN557" s="3"/>
      <c r="AO557" s="440"/>
      <c r="AP557" s="3"/>
      <c r="AQ557" s="580"/>
      <c r="AR557" s="3"/>
      <c r="AS557" s="440"/>
      <c r="AT557" s="3"/>
      <c r="AU557" s="580"/>
      <c r="AV557" s="3"/>
      <c r="AW557" s="440"/>
      <c r="AX557" s="3"/>
      <c r="AY557" s="580"/>
      <c r="AZ557" s="3"/>
      <c r="BA557" s="440"/>
      <c r="BB557" s="3"/>
      <c r="BC557" s="580"/>
      <c r="BD557" s="3"/>
      <c r="BE557" s="440"/>
      <c r="BF557" s="3"/>
      <c r="BG557" s="580"/>
      <c r="BH557" s="3"/>
      <c r="BI557" s="440"/>
      <c r="BJ557" s="3"/>
      <c r="BK557" s="580"/>
      <c r="BL557" s="3"/>
      <c r="BM557" s="440"/>
      <c r="BN557" s="3"/>
      <c r="BO557" s="580"/>
      <c r="BP557" s="3"/>
      <c r="BQ557" s="440"/>
      <c r="BR557" s="3"/>
      <c r="BS557" s="580"/>
      <c r="BT557" s="3"/>
      <c r="BU557" s="440"/>
      <c r="BV557" s="3"/>
      <c r="BW557" s="580"/>
      <c r="BX557" s="3"/>
      <c r="BY557" s="440"/>
      <c r="BZ557" s="3"/>
      <c r="CA557" s="580"/>
      <c r="CB557" s="3"/>
      <c r="CC557" s="440"/>
      <c r="CD557" s="3"/>
      <c r="CE557" s="580"/>
      <c r="CF557" s="3"/>
      <c r="CG557" s="440"/>
      <c r="CH557" s="3"/>
      <c r="CI557" s="580"/>
      <c r="CJ557" s="3"/>
      <c r="CK557" s="440"/>
      <c r="CL557" s="3"/>
      <c r="CM557" s="580"/>
      <c r="CN557" s="3"/>
      <c r="CO557" s="440"/>
      <c r="CP557" s="3"/>
      <c r="CQ557" s="580"/>
      <c r="CR557" s="3"/>
      <c r="CS557" s="440"/>
      <c r="CT557" s="3"/>
      <c r="CU557" s="580"/>
      <c r="CV557" s="3"/>
      <c r="CW557" s="440"/>
      <c r="CX557" s="3"/>
      <c r="CY557" s="580"/>
      <c r="CZ557" s="3"/>
      <c r="DA557" s="440"/>
      <c r="DB557" s="3"/>
      <c r="DC557" s="580"/>
      <c r="DD557" s="3"/>
      <c r="DE557" s="440"/>
      <c r="DF557" s="3"/>
      <c r="DG557" s="580"/>
      <c r="DH557" s="3"/>
      <c r="DI557" s="440"/>
      <c r="DJ557" s="3"/>
      <c r="DK557" s="580"/>
      <c r="DL557" s="3"/>
      <c r="DM557" s="440"/>
      <c r="DN557" s="3"/>
      <c r="DO557" s="580"/>
      <c r="DP557" s="3"/>
      <c r="DQ557" s="440"/>
      <c r="DR557" s="3"/>
      <c r="DS557" s="580"/>
      <c r="DT557" s="3"/>
      <c r="DU557" s="440"/>
      <c r="DV557" s="3"/>
      <c r="DW557" s="580"/>
      <c r="DX557" s="3"/>
      <c r="DY557" s="440"/>
      <c r="DZ557" s="3"/>
      <c r="EA557" s="580"/>
      <c r="EB557" s="3"/>
      <c r="EC557" s="440"/>
      <c r="ED557" s="3"/>
      <c r="EE557" s="580"/>
      <c r="EF557" s="3"/>
      <c r="EG557" s="440"/>
      <c r="EH557" s="3"/>
      <c r="EI557" s="580"/>
      <c r="EJ557" s="3"/>
      <c r="EK557" s="440"/>
      <c r="EL557" s="3"/>
      <c r="EM557" s="580"/>
      <c r="EN557" s="3"/>
      <c r="EO557" s="440"/>
      <c r="EP557" s="3"/>
      <c r="EQ557" s="580"/>
      <c r="ER557" s="3"/>
      <c r="ES557" s="440"/>
      <c r="ET557" s="3"/>
      <c r="EU557" s="580"/>
      <c r="EV557" s="3"/>
      <c r="EW557" s="440"/>
      <c r="EX557" s="3"/>
      <c r="EY557" s="580"/>
      <c r="EZ557" s="3"/>
      <c r="FA557" s="440"/>
      <c r="FB557" s="3"/>
      <c r="FC557" s="580"/>
      <c r="FD557" s="3"/>
      <c r="FE557" s="440"/>
      <c r="FF557" s="3"/>
      <c r="FG557" s="580"/>
      <c r="FH557" s="3"/>
      <c r="FI557" s="440"/>
      <c r="FJ557" s="3"/>
      <c r="FK557" s="580"/>
      <c r="FL557" s="3"/>
      <c r="FM557" s="440"/>
      <c r="FN557" s="3"/>
      <c r="FO557" s="580"/>
      <c r="FP557" s="3"/>
      <c r="FQ557" s="440"/>
      <c r="FR557" s="3"/>
      <c r="FS557" s="580"/>
      <c r="FT557" s="3"/>
      <c r="FU557" s="440"/>
      <c r="FV557" s="3"/>
      <c r="FW557" s="580"/>
      <c r="FX557" s="3"/>
      <c r="FY557" s="440"/>
      <c r="FZ557" s="3"/>
      <c r="GA557" s="580"/>
      <c r="GB557" s="3"/>
      <c r="GC557" s="440"/>
      <c r="GD557" s="3"/>
      <c r="GE557" s="580"/>
      <c r="GF557" s="3"/>
      <c r="GG557" s="440"/>
      <c r="GH557" s="3"/>
      <c r="GI557" s="580"/>
      <c r="GJ557" s="3"/>
      <c r="GK557" s="440"/>
      <c r="GL557" s="3"/>
      <c r="GM557" s="580"/>
      <c r="GN557" s="3"/>
      <c r="GO557" s="440"/>
      <c r="GP557" s="3"/>
      <c r="GQ557" s="580"/>
      <c r="GR557" s="3"/>
      <c r="GS557" s="440"/>
      <c r="GT557" s="3"/>
      <c r="GU557" s="580"/>
      <c r="GV557" s="3"/>
      <c r="GW557" s="440"/>
      <c r="GX557" s="3"/>
      <c r="GY557" s="580"/>
      <c r="GZ557" s="3"/>
      <c r="HA557" s="440"/>
      <c r="HB557" s="3"/>
      <c r="HC557" s="580"/>
      <c r="HD557" s="3"/>
      <c r="HE557" s="440"/>
      <c r="HF557" s="3"/>
      <c r="HG557" s="580"/>
      <c r="HH557" s="3"/>
      <c r="HI557" s="440"/>
      <c r="HJ557" s="3"/>
      <c r="HK557" s="580"/>
      <c r="HL557" s="3"/>
      <c r="HM557" s="440"/>
      <c r="HN557" s="3"/>
      <c r="HO557" s="580"/>
      <c r="HP557" s="3"/>
      <c r="HQ557" s="440"/>
      <c r="HR557" s="3"/>
      <c r="HS557" s="580"/>
      <c r="HT557" s="3"/>
      <c r="HU557" s="440"/>
      <c r="HV557" s="3"/>
      <c r="HW557" s="580"/>
      <c r="HX557" s="3"/>
      <c r="HY557" s="440"/>
      <c r="HZ557" s="3"/>
      <c r="IA557" s="580"/>
      <c r="IB557" s="3"/>
      <c r="IC557" s="440"/>
      <c r="ID557" s="3"/>
      <c r="IE557" s="580"/>
      <c r="IF557" s="3"/>
      <c r="IG557" s="440"/>
      <c r="IH557" s="3"/>
      <c r="II557" s="580"/>
      <c r="IJ557" s="3"/>
      <c r="IK557" s="440"/>
      <c r="IL557" s="3"/>
      <c r="IM557" s="580"/>
      <c r="IN557" s="3"/>
      <c r="IO557" s="440"/>
      <c r="IP557" s="3"/>
      <c r="IQ557" s="580"/>
      <c r="IR557" s="3"/>
      <c r="IS557" s="440"/>
      <c r="IT557" s="3"/>
      <c r="IU557" s="580"/>
      <c r="IV557" s="3"/>
      <c r="IW557" s="440"/>
      <c r="IX557" s="3"/>
      <c r="IY557" s="580"/>
      <c r="IZ557" s="3"/>
      <c r="JA557" s="440"/>
      <c r="JB557" s="3"/>
      <c r="JC557" s="580"/>
      <c r="JD557" s="3"/>
      <c r="JE557" s="440"/>
      <c r="JF557" s="3"/>
      <c r="JG557" s="580"/>
      <c r="JH557" s="3"/>
      <c r="JI557" s="440"/>
      <c r="JJ557" s="3"/>
      <c r="JK557" s="580"/>
      <c r="JL557" s="3"/>
      <c r="JM557" s="440"/>
      <c r="JN557" s="3"/>
      <c r="JO557" s="580"/>
      <c r="JP557" s="3"/>
      <c r="JQ557" s="440"/>
      <c r="JR557" s="3"/>
      <c r="JS557" s="580"/>
      <c r="JT557" s="3"/>
      <c r="JU557" s="440"/>
      <c r="JV557" s="3"/>
      <c r="JW557" s="580"/>
      <c r="JX557" s="3"/>
      <c r="JY557" s="440"/>
      <c r="JZ557" s="3"/>
      <c r="KA557" s="580"/>
      <c r="KB557" s="3"/>
      <c r="KC557" s="440"/>
      <c r="KD557" s="3"/>
      <c r="KE557" s="580"/>
      <c r="KF557" s="3"/>
      <c r="KG557" s="440"/>
      <c r="KH557" s="3"/>
      <c r="KI557" s="580"/>
      <c r="KJ557" s="3"/>
      <c r="KK557" s="440"/>
      <c r="KL557" s="3"/>
      <c r="KM557" s="580"/>
      <c r="KN557" s="3"/>
      <c r="KO557" s="440"/>
      <c r="KP557" s="3"/>
      <c r="KQ557" s="580"/>
      <c r="KR557" s="3"/>
      <c r="KS557" s="440"/>
      <c r="KT557" s="3"/>
      <c r="KU557" s="580"/>
      <c r="KV557" s="3"/>
      <c r="KW557" s="440"/>
      <c r="KX557" s="3"/>
      <c r="KY557" s="580"/>
      <c r="KZ557" s="3"/>
      <c r="LA557" s="440"/>
      <c r="LB557" s="3"/>
      <c r="LC557" s="580"/>
      <c r="LD557" s="3"/>
      <c r="LE557" s="440"/>
      <c r="LF557" s="3"/>
      <c r="LG557" s="580"/>
      <c r="LH557" s="3"/>
      <c r="LI557" s="440"/>
      <c r="LJ557" s="3"/>
      <c r="LK557" s="580"/>
      <c r="LL557" s="3"/>
      <c r="LM557" s="440"/>
      <c r="LN557" s="3"/>
      <c r="LO557" s="580"/>
      <c r="LP557" s="3"/>
      <c r="LQ557" s="440"/>
      <c r="LR557" s="3"/>
      <c r="LS557" s="580"/>
      <c r="LT557" s="3"/>
      <c r="LU557" s="440"/>
      <c r="LV557" s="3"/>
      <c r="LW557" s="580"/>
      <c r="LX557" s="3"/>
      <c r="LY557" s="440"/>
      <c r="LZ557" s="3"/>
      <c r="MA557" s="580"/>
      <c r="MB557" s="3"/>
      <c r="MC557" s="440"/>
      <c r="MD557" s="3"/>
      <c r="ME557" s="580"/>
      <c r="MF557" s="3"/>
      <c r="MG557" s="440"/>
      <c r="MH557" s="3"/>
      <c r="MI557" s="580"/>
      <c r="MJ557" s="3"/>
      <c r="MK557" s="440"/>
      <c r="ML557" s="3"/>
      <c r="MM557" s="580"/>
      <c r="MN557" s="3"/>
      <c r="MO557" s="440"/>
      <c r="MP557" s="3"/>
      <c r="MQ557" s="580"/>
      <c r="MR557" s="3"/>
      <c r="MS557" s="440"/>
      <c r="MT557" s="3"/>
      <c r="MU557" s="580"/>
      <c r="MV557" s="3"/>
      <c r="MW557" s="440"/>
      <c r="MX557" s="3"/>
      <c r="MY557" s="580"/>
      <c r="MZ557" s="3"/>
      <c r="NA557" s="440"/>
      <c r="NB557" s="3"/>
      <c r="NC557" s="580"/>
      <c r="ND557" s="3"/>
      <c r="NE557" s="440"/>
      <c r="NF557" s="3"/>
      <c r="NG557" s="580"/>
      <c r="NH557" s="3"/>
      <c r="NI557" s="440"/>
      <c r="NJ557" s="3"/>
      <c r="NK557" s="580"/>
      <c r="NL557" s="3"/>
      <c r="NM557" s="440"/>
      <c r="NN557" s="3"/>
      <c r="NO557" s="580"/>
      <c r="NP557" s="3"/>
      <c r="NQ557" s="440"/>
      <c r="NR557" s="3"/>
      <c r="NS557" s="580"/>
      <c r="NT557" s="3"/>
      <c r="NU557" s="440"/>
      <c r="NV557" s="3"/>
      <c r="NW557" s="580"/>
      <c r="NX557" s="3"/>
      <c r="NY557" s="440"/>
      <c r="NZ557" s="3"/>
      <c r="OA557" s="580"/>
      <c r="OB557" s="3"/>
      <c r="OC557" s="440"/>
      <c r="OD557" s="3"/>
      <c r="OE557" s="580"/>
      <c r="OF557" s="3"/>
      <c r="OG557" s="440"/>
      <c r="OH557" s="3"/>
      <c r="OI557" s="580"/>
      <c r="OJ557" s="3"/>
      <c r="OK557" s="440"/>
      <c r="OL557" s="3"/>
      <c r="OM557" s="580"/>
      <c r="ON557" s="3"/>
      <c r="OO557" s="440"/>
      <c r="OP557" s="3"/>
      <c r="OQ557" s="580"/>
      <c r="OR557" s="3"/>
      <c r="OS557" s="440"/>
      <c r="OT557" s="3"/>
      <c r="OU557" s="580"/>
      <c r="OV557" s="3"/>
      <c r="OW557" s="440"/>
      <c r="OX557" s="3"/>
      <c r="OY557" s="580"/>
      <c r="OZ557" s="3"/>
      <c r="PA557" s="440"/>
      <c r="PB557" s="3"/>
      <c r="PC557" s="580"/>
      <c r="PD557" s="3"/>
      <c r="PE557" s="440"/>
      <c r="PF557" s="3"/>
      <c r="PG557" s="580"/>
      <c r="PH557" s="3"/>
      <c r="PI557" s="440"/>
      <c r="PJ557" s="3"/>
      <c r="PK557" s="580"/>
      <c r="PL557" s="3"/>
      <c r="PM557" s="440"/>
      <c r="PN557" s="3"/>
      <c r="PO557" s="580"/>
      <c r="PP557" s="3"/>
      <c r="PQ557" s="440"/>
      <c r="PR557" s="3"/>
      <c r="PS557" s="580"/>
      <c r="PT557" s="3"/>
      <c r="PU557" s="440"/>
      <c r="PV557" s="3"/>
      <c r="PW557" s="580"/>
      <c r="PX557" s="3"/>
      <c r="PY557" s="440"/>
      <c r="PZ557" s="3"/>
      <c r="QA557" s="580"/>
      <c r="QB557" s="3"/>
      <c r="QC557" s="440"/>
      <c r="QD557" s="3"/>
      <c r="QE557" s="580"/>
      <c r="QF557" s="3"/>
      <c r="QG557" s="440"/>
      <c r="QH557" s="3"/>
      <c r="QI557" s="580"/>
      <c r="QJ557" s="3"/>
      <c r="QK557" s="440"/>
      <c r="QL557" s="3"/>
      <c r="QM557" s="580"/>
      <c r="QN557" s="3"/>
      <c r="QO557" s="440"/>
      <c r="QP557" s="3"/>
      <c r="QQ557" s="580"/>
      <c r="QR557" s="3"/>
      <c r="QS557" s="440"/>
      <c r="QT557" s="3"/>
      <c r="QU557" s="580"/>
      <c r="QV557" s="3"/>
      <c r="QW557" s="440"/>
      <c r="QX557" s="3"/>
      <c r="QY557" s="580"/>
      <c r="QZ557" s="3"/>
      <c r="RA557" s="440"/>
      <c r="RB557" s="3"/>
      <c r="RC557" s="580"/>
      <c r="RD557" s="3"/>
      <c r="RE557" s="440"/>
      <c r="RF557" s="3"/>
      <c r="RG557" s="580"/>
      <c r="RH557" s="3"/>
      <c r="RI557" s="440"/>
      <c r="RJ557" s="3"/>
      <c r="RK557" s="580"/>
      <c r="RL557" s="3"/>
      <c r="RM557" s="440"/>
      <c r="RN557" s="3"/>
      <c r="RO557" s="580"/>
      <c r="RP557" s="3"/>
      <c r="RQ557" s="440"/>
      <c r="RR557" s="3"/>
      <c r="RS557" s="580"/>
      <c r="RT557" s="3"/>
      <c r="RU557" s="440"/>
      <c r="RV557" s="3"/>
      <c r="RW557" s="580"/>
      <c r="RX557" s="3"/>
      <c r="RY557" s="440"/>
      <c r="RZ557" s="3"/>
      <c r="SA557" s="580"/>
      <c r="SB557" s="3"/>
      <c r="SC557" s="440"/>
      <c r="SD557" s="3"/>
      <c r="SE557" s="580"/>
      <c r="SF557" s="3"/>
      <c r="SG557" s="440"/>
      <c r="SH557" s="3"/>
      <c r="SI557" s="580"/>
      <c r="SJ557" s="3"/>
      <c r="SK557" s="440"/>
      <c r="SL557" s="3"/>
      <c r="SM557" s="580"/>
      <c r="SN557" s="3"/>
      <c r="SO557" s="440"/>
      <c r="SP557" s="3"/>
      <c r="SQ557" s="580"/>
      <c r="SR557" s="3"/>
      <c r="SS557" s="440"/>
      <c r="ST557" s="3"/>
      <c r="SU557" s="580"/>
      <c r="SV557" s="3"/>
      <c r="SW557" s="440"/>
      <c r="SX557" s="3"/>
      <c r="SY557" s="580"/>
      <c r="SZ557" s="3"/>
      <c r="TA557" s="440"/>
      <c r="TB557" s="3"/>
      <c r="TC557" s="580"/>
      <c r="TD557" s="3"/>
      <c r="TE557" s="440"/>
      <c r="TF557" s="3"/>
      <c r="TG557" s="580"/>
      <c r="TH557" s="3"/>
      <c r="TI557" s="440"/>
      <c r="TJ557" s="3"/>
      <c r="TK557" s="580"/>
      <c r="TL557" s="3"/>
      <c r="TM557" s="440"/>
      <c r="TN557" s="3"/>
      <c r="TO557" s="580"/>
      <c r="TP557" s="3"/>
      <c r="TQ557" s="440"/>
      <c r="TR557" s="3"/>
      <c r="TS557" s="580"/>
      <c r="TT557" s="3"/>
      <c r="TU557" s="440"/>
      <c r="TV557" s="3"/>
      <c r="TW557" s="580"/>
      <c r="TX557" s="3"/>
      <c r="TY557" s="440"/>
      <c r="TZ557" s="3"/>
      <c r="UA557" s="580"/>
      <c r="UB557" s="3"/>
      <c r="UC557" s="440"/>
      <c r="UD557" s="3"/>
      <c r="UE557" s="580"/>
      <c r="UF557" s="3"/>
      <c r="UG557" s="440"/>
      <c r="UH557" s="3"/>
      <c r="UI557" s="580"/>
      <c r="UJ557" s="3"/>
      <c r="UK557" s="440"/>
      <c r="UL557" s="3"/>
      <c r="UM557" s="580"/>
      <c r="UN557" s="3"/>
      <c r="UO557" s="440"/>
      <c r="UP557" s="3"/>
      <c r="UQ557" s="580"/>
      <c r="UR557" s="3"/>
      <c r="US557" s="440"/>
      <c r="UT557" s="3"/>
      <c r="UU557" s="580"/>
      <c r="UV557" s="3"/>
      <c r="UW557" s="440"/>
      <c r="UX557" s="3"/>
      <c r="UY557" s="580"/>
      <c r="UZ557" s="3"/>
      <c r="VA557" s="440"/>
      <c r="VB557" s="3"/>
      <c r="VC557" s="580"/>
      <c r="VD557" s="3"/>
      <c r="VE557" s="440"/>
      <c r="VF557" s="3"/>
      <c r="VG557" s="580"/>
      <c r="VH557" s="3"/>
      <c r="VI557" s="440"/>
      <c r="VJ557" s="3"/>
      <c r="VK557" s="580"/>
      <c r="VL557" s="3"/>
      <c r="VM557" s="440"/>
      <c r="VN557" s="3"/>
      <c r="VO557" s="580"/>
      <c r="VP557" s="3"/>
      <c r="VQ557" s="440"/>
      <c r="VR557" s="3"/>
      <c r="VS557" s="580"/>
      <c r="VT557" s="3"/>
      <c r="VU557" s="440"/>
      <c r="VV557" s="3"/>
      <c r="VW557" s="580"/>
      <c r="VX557" s="3"/>
      <c r="VY557" s="440"/>
      <c r="VZ557" s="3"/>
      <c r="WA557" s="580"/>
      <c r="WB557" s="3"/>
      <c r="WC557" s="440"/>
      <c r="WD557" s="3"/>
      <c r="WE557" s="580"/>
      <c r="WF557" s="3"/>
      <c r="WG557" s="440"/>
      <c r="WH557" s="3"/>
      <c r="WI557" s="580"/>
      <c r="WJ557" s="3"/>
      <c r="WK557" s="440"/>
      <c r="WL557" s="3"/>
      <c r="WM557" s="580"/>
      <c r="WN557" s="3"/>
      <c r="WO557" s="440"/>
      <c r="WP557" s="3"/>
      <c r="WQ557" s="580"/>
      <c r="WR557" s="3"/>
      <c r="WS557" s="440"/>
      <c r="WT557" s="3"/>
      <c r="WU557" s="580"/>
      <c r="WV557" s="3"/>
      <c r="WW557" s="440"/>
      <c r="WX557" s="3"/>
      <c r="WY557" s="580"/>
      <c r="WZ557" s="3"/>
      <c r="XA557" s="440"/>
      <c r="XB557" s="3"/>
      <c r="XC557" s="580"/>
      <c r="XD557" s="3"/>
      <c r="XE557" s="440"/>
      <c r="XF557" s="3"/>
      <c r="XG557" s="580"/>
      <c r="XH557" s="3"/>
      <c r="XI557" s="440"/>
      <c r="XJ557" s="3"/>
      <c r="XK557" s="580"/>
      <c r="XL557" s="3"/>
      <c r="XM557" s="440"/>
      <c r="XN557" s="3"/>
      <c r="XO557" s="580"/>
      <c r="XP557" s="3"/>
      <c r="XQ557" s="440"/>
      <c r="XR557" s="3"/>
      <c r="XS557" s="580"/>
      <c r="XT557" s="3"/>
      <c r="XU557" s="440"/>
      <c r="XV557" s="3"/>
      <c r="XW557" s="580"/>
      <c r="XX557" s="3"/>
      <c r="XY557" s="440"/>
      <c r="XZ557" s="3"/>
      <c r="YA557" s="580"/>
      <c r="YB557" s="3"/>
      <c r="YC557" s="440"/>
      <c r="YD557" s="3"/>
      <c r="YE557" s="580"/>
      <c r="YF557" s="3"/>
      <c r="YG557" s="440"/>
      <c r="YH557" s="3"/>
      <c r="YI557" s="580"/>
      <c r="YJ557" s="3"/>
      <c r="YK557" s="440"/>
      <c r="YL557" s="3"/>
      <c r="YM557" s="580"/>
      <c r="YN557" s="3"/>
      <c r="YO557" s="440"/>
      <c r="YP557" s="3"/>
      <c r="YQ557" s="580"/>
      <c r="YR557" s="3"/>
      <c r="YS557" s="440"/>
      <c r="YT557" s="3"/>
      <c r="YU557" s="580"/>
      <c r="YV557" s="3"/>
      <c r="YW557" s="440"/>
      <c r="YX557" s="3"/>
      <c r="YY557" s="580"/>
      <c r="YZ557" s="3"/>
      <c r="ZA557" s="440"/>
      <c r="ZB557" s="3"/>
      <c r="ZC557" s="580"/>
      <c r="ZD557" s="3"/>
      <c r="ZE557" s="440"/>
      <c r="ZF557" s="3"/>
      <c r="ZG557" s="580"/>
      <c r="ZH557" s="3"/>
      <c r="ZI557" s="440"/>
      <c r="ZJ557" s="3"/>
      <c r="ZK557" s="580"/>
      <c r="ZL557" s="3"/>
      <c r="ZM557" s="440"/>
      <c r="ZN557" s="3"/>
      <c r="ZO557" s="580"/>
      <c r="ZP557" s="3"/>
      <c r="ZQ557" s="440"/>
      <c r="ZR557" s="3"/>
      <c r="ZS557" s="580"/>
      <c r="ZT557" s="3"/>
      <c r="ZU557" s="440"/>
      <c r="ZV557" s="3"/>
      <c r="ZW557" s="580"/>
      <c r="ZX557" s="3"/>
      <c r="ZY557" s="440"/>
      <c r="ZZ557" s="3"/>
      <c r="AAA557" s="580"/>
      <c r="AAB557" s="3"/>
      <c r="AAC557" s="440"/>
      <c r="AAD557" s="3"/>
      <c r="AAE557" s="580"/>
      <c r="AAF557" s="3"/>
      <c r="AAG557" s="440"/>
      <c r="AAH557" s="3"/>
      <c r="AAI557" s="580"/>
      <c r="AAJ557" s="3"/>
      <c r="AAK557" s="440"/>
      <c r="AAL557" s="3"/>
      <c r="AAM557" s="580"/>
      <c r="AAN557" s="3"/>
      <c r="AAO557" s="440"/>
      <c r="AAP557" s="3"/>
      <c r="AAQ557" s="580"/>
      <c r="AAR557" s="3"/>
      <c r="AAS557" s="440"/>
      <c r="AAT557" s="3"/>
      <c r="AAU557" s="580"/>
      <c r="AAV557" s="3"/>
      <c r="AAW557" s="440"/>
      <c r="AAX557" s="3"/>
      <c r="AAY557" s="580"/>
      <c r="AAZ557" s="3"/>
      <c r="ABA557" s="440"/>
      <c r="ABB557" s="3"/>
      <c r="ABC557" s="580"/>
      <c r="ABD557" s="3"/>
      <c r="ABE557" s="440"/>
      <c r="ABF557" s="3"/>
      <c r="ABG557" s="580"/>
      <c r="ABH557" s="3"/>
      <c r="ABI557" s="440"/>
      <c r="ABJ557" s="3"/>
      <c r="ABK557" s="580"/>
      <c r="ABL557" s="3"/>
      <c r="ABM557" s="440"/>
      <c r="ABN557" s="3"/>
      <c r="ABO557" s="580"/>
      <c r="ABP557" s="3"/>
      <c r="ABQ557" s="440"/>
      <c r="ABR557" s="3"/>
      <c r="ABS557" s="580"/>
      <c r="ABT557" s="3"/>
      <c r="ABU557" s="440"/>
      <c r="ABV557" s="3"/>
      <c r="ABW557" s="580"/>
      <c r="ABX557" s="3"/>
      <c r="ABY557" s="440"/>
      <c r="ABZ557" s="3"/>
      <c r="ACA557" s="580"/>
      <c r="ACB557" s="3"/>
      <c r="ACC557" s="440"/>
      <c r="ACD557" s="3"/>
      <c r="ACE557" s="580"/>
      <c r="ACF557" s="3"/>
      <c r="ACG557" s="440"/>
      <c r="ACH557" s="3"/>
      <c r="ACI557" s="580"/>
      <c r="ACJ557" s="3"/>
      <c r="ACK557" s="440"/>
      <c r="ACL557" s="3"/>
      <c r="ACM557" s="580"/>
      <c r="ACN557" s="3"/>
      <c r="ACO557" s="440"/>
      <c r="ACP557" s="3"/>
      <c r="ACQ557" s="580"/>
      <c r="ACR557" s="3"/>
      <c r="ACS557" s="440"/>
      <c r="ACT557" s="3"/>
      <c r="ACU557" s="580"/>
      <c r="ACV557" s="3"/>
      <c r="ACW557" s="440"/>
      <c r="ACX557" s="3"/>
      <c r="ACY557" s="580"/>
      <c r="ACZ557" s="3"/>
      <c r="ADA557" s="440"/>
      <c r="ADB557" s="3"/>
      <c r="ADC557" s="580"/>
      <c r="ADD557" s="3"/>
      <c r="ADE557" s="440"/>
      <c r="ADF557" s="3"/>
      <c r="ADG557" s="580"/>
      <c r="ADH557" s="3"/>
      <c r="ADI557" s="440"/>
      <c r="ADJ557" s="3"/>
      <c r="ADK557" s="580"/>
      <c r="ADL557" s="3"/>
      <c r="ADM557" s="440"/>
      <c r="ADN557" s="3"/>
      <c r="ADO557" s="580"/>
      <c r="ADP557" s="3"/>
      <c r="ADQ557" s="440"/>
      <c r="ADR557" s="3"/>
      <c r="ADS557" s="580"/>
      <c r="ADT557" s="3"/>
      <c r="ADU557" s="440"/>
      <c r="ADV557" s="3"/>
      <c r="ADW557" s="580"/>
      <c r="ADX557" s="3"/>
      <c r="ADY557" s="440"/>
      <c r="ADZ557" s="3"/>
      <c r="AEA557" s="580"/>
      <c r="AEB557" s="3"/>
      <c r="AEC557" s="440"/>
      <c r="AED557" s="3"/>
      <c r="AEE557" s="580"/>
      <c r="AEF557" s="3"/>
      <c r="AEG557" s="440"/>
      <c r="AEH557" s="3"/>
      <c r="AEI557" s="580"/>
      <c r="AEJ557" s="3"/>
      <c r="AEK557" s="440"/>
      <c r="AEL557" s="3"/>
      <c r="AEM557" s="580"/>
      <c r="AEN557" s="3"/>
      <c r="AEO557" s="440"/>
      <c r="AEP557" s="3"/>
      <c r="AEQ557" s="580"/>
      <c r="AER557" s="3"/>
      <c r="AES557" s="440"/>
      <c r="AET557" s="3"/>
      <c r="AEU557" s="580"/>
      <c r="AEV557" s="3"/>
      <c r="AEW557" s="440"/>
      <c r="AEX557" s="3"/>
      <c r="AEY557" s="580"/>
      <c r="AEZ557" s="3"/>
      <c r="AFA557" s="440"/>
      <c r="AFB557" s="3"/>
      <c r="AFC557" s="580"/>
      <c r="AFD557" s="3"/>
      <c r="AFE557" s="440"/>
      <c r="AFF557" s="3"/>
      <c r="AFG557" s="580"/>
      <c r="AFH557" s="3"/>
      <c r="AFI557" s="440"/>
      <c r="AFJ557" s="3"/>
      <c r="AFK557" s="580"/>
      <c r="AFL557" s="3"/>
      <c r="AFM557" s="440"/>
      <c r="AFN557" s="3"/>
      <c r="AFO557" s="580"/>
      <c r="AFP557" s="3"/>
      <c r="AFQ557" s="440"/>
      <c r="AFR557" s="3"/>
      <c r="AFS557" s="580"/>
      <c r="AFT557" s="3"/>
      <c r="AFU557" s="440"/>
      <c r="AFV557" s="3"/>
      <c r="AFW557" s="580"/>
      <c r="AFX557" s="3"/>
      <c r="AFY557" s="440"/>
      <c r="AFZ557" s="3"/>
      <c r="AGA557" s="580"/>
      <c r="AGB557" s="3"/>
      <c r="AGC557" s="440"/>
      <c r="AGD557" s="3"/>
      <c r="AGE557" s="580"/>
      <c r="AGF557" s="3"/>
      <c r="AGG557" s="440"/>
      <c r="AGH557" s="3"/>
      <c r="AGI557" s="580"/>
      <c r="AGJ557" s="3"/>
      <c r="AGK557" s="440"/>
      <c r="AGL557" s="3"/>
      <c r="AGM557" s="580"/>
      <c r="AGN557" s="3"/>
      <c r="AGO557" s="440"/>
      <c r="AGP557" s="3"/>
      <c r="AGQ557" s="580"/>
      <c r="AGR557" s="3"/>
      <c r="AGS557" s="440"/>
      <c r="AGT557" s="3"/>
      <c r="AGU557" s="580"/>
      <c r="AGV557" s="3"/>
      <c r="AGW557" s="440"/>
      <c r="AGX557" s="3"/>
      <c r="AGY557" s="580"/>
      <c r="AGZ557" s="3"/>
      <c r="AHA557" s="440"/>
      <c r="AHB557" s="3"/>
      <c r="AHC557" s="580"/>
      <c r="AHD557" s="3"/>
      <c r="AHE557" s="440"/>
      <c r="AHF557" s="3"/>
      <c r="AHG557" s="580"/>
      <c r="AHH557" s="3"/>
      <c r="AHI557" s="440"/>
      <c r="AHJ557" s="3"/>
      <c r="AHK557" s="580"/>
      <c r="AHL557" s="3"/>
      <c r="AHM557" s="440"/>
      <c r="AHN557" s="3"/>
      <c r="AHO557" s="580"/>
      <c r="AHP557" s="3"/>
      <c r="AHQ557" s="440"/>
      <c r="AHR557" s="3"/>
      <c r="AHS557" s="580"/>
      <c r="AHT557" s="3"/>
      <c r="AHU557" s="440"/>
      <c r="AHV557" s="3"/>
      <c r="AHW557" s="580"/>
      <c r="AHX557" s="3"/>
      <c r="AHY557" s="440"/>
      <c r="AHZ557" s="3"/>
      <c r="AIA557" s="580"/>
      <c r="AIB557" s="3"/>
      <c r="AIC557" s="440"/>
      <c r="AID557" s="3"/>
      <c r="AIE557" s="580"/>
      <c r="AIF557" s="3"/>
      <c r="AIG557" s="440"/>
      <c r="AIH557" s="3"/>
      <c r="AII557" s="580"/>
      <c r="AIJ557" s="3"/>
      <c r="AIK557" s="440"/>
      <c r="AIL557" s="3"/>
      <c r="AIM557" s="580"/>
      <c r="AIN557" s="3"/>
      <c r="AIO557" s="440"/>
      <c r="AIP557" s="3"/>
      <c r="AIQ557" s="580"/>
      <c r="AIR557" s="3"/>
      <c r="AIS557" s="440"/>
      <c r="AIT557" s="3"/>
      <c r="AIU557" s="580"/>
      <c r="AIV557" s="3"/>
      <c r="AIW557" s="440"/>
      <c r="AIX557" s="3"/>
      <c r="AIY557" s="580"/>
      <c r="AIZ557" s="3"/>
      <c r="AJA557" s="440"/>
      <c r="AJB557" s="3"/>
      <c r="AJC557" s="580"/>
      <c r="AJD557" s="3"/>
      <c r="AJE557" s="440"/>
      <c r="AJF557" s="3"/>
      <c r="AJG557" s="580"/>
      <c r="AJH557" s="3"/>
      <c r="AJI557" s="440"/>
      <c r="AJJ557" s="3"/>
      <c r="AJK557" s="580"/>
      <c r="AJL557" s="3"/>
      <c r="AJM557" s="440"/>
      <c r="AJN557" s="3"/>
      <c r="AJO557" s="580"/>
      <c r="AJP557" s="3"/>
      <c r="AJQ557" s="440"/>
      <c r="AJR557" s="3"/>
      <c r="AJS557" s="580"/>
      <c r="AJT557" s="3"/>
      <c r="AJU557" s="440"/>
      <c r="AJV557" s="3"/>
      <c r="AJW557" s="580"/>
      <c r="AJX557" s="3"/>
      <c r="AJY557" s="440"/>
      <c r="AJZ557" s="3"/>
      <c r="AKA557" s="580"/>
      <c r="AKB557" s="3"/>
      <c r="AKC557" s="440"/>
      <c r="AKD557" s="3"/>
      <c r="AKE557" s="580"/>
      <c r="AKF557" s="3"/>
      <c r="AKG557" s="440"/>
      <c r="AKH557" s="3"/>
      <c r="AKI557" s="580"/>
      <c r="AKJ557" s="3"/>
      <c r="AKK557" s="440"/>
      <c r="AKL557" s="3"/>
      <c r="AKM557" s="580"/>
      <c r="AKN557" s="3"/>
      <c r="AKO557" s="440"/>
      <c r="AKP557" s="3"/>
      <c r="AKQ557" s="580"/>
      <c r="AKR557" s="3"/>
      <c r="AKS557" s="440"/>
      <c r="AKT557" s="3"/>
      <c r="AKU557" s="580"/>
      <c r="AKV557" s="3"/>
      <c r="AKW557" s="440"/>
      <c r="AKX557" s="3"/>
      <c r="AKY557" s="580"/>
      <c r="AKZ557" s="3"/>
      <c r="ALA557" s="440"/>
      <c r="ALB557" s="3"/>
      <c r="ALC557" s="580"/>
      <c r="ALD557" s="3"/>
      <c r="ALE557" s="440"/>
      <c r="ALF557" s="3"/>
      <c r="ALG557" s="580"/>
      <c r="ALH557" s="3"/>
      <c r="ALI557" s="440"/>
      <c r="ALJ557" s="3"/>
      <c r="ALK557" s="580"/>
      <c r="ALL557" s="3"/>
      <c r="ALM557" s="440"/>
      <c r="ALN557" s="3"/>
      <c r="ALO557" s="580"/>
      <c r="ALP557" s="3"/>
      <c r="ALQ557" s="440"/>
      <c r="ALR557" s="3"/>
      <c r="ALS557" s="580"/>
      <c r="ALT557" s="3"/>
      <c r="ALU557" s="440"/>
      <c r="ALV557" s="3"/>
      <c r="ALW557" s="580"/>
      <c r="ALX557" s="3"/>
      <c r="ALY557" s="440"/>
      <c r="ALZ557" s="3"/>
      <c r="AMA557" s="580"/>
      <c r="AMB557" s="3"/>
      <c r="AMC557" s="440"/>
      <c r="AMD557" s="3"/>
      <c r="AME557" s="580"/>
      <c r="AMF557" s="3"/>
      <c r="AMG557" s="440"/>
      <c r="AMH557" s="3"/>
      <c r="AMI557" s="580"/>
      <c r="AMJ557" s="3"/>
      <c r="AMK557" s="440"/>
      <c r="AML557" s="3"/>
      <c r="AMM557" s="580"/>
      <c r="AMN557" s="3"/>
      <c r="AMO557" s="440"/>
      <c r="AMP557" s="3"/>
      <c r="AMQ557" s="580"/>
      <c r="AMR557" s="3"/>
      <c r="AMS557" s="440"/>
      <c r="AMT557" s="3"/>
      <c r="AMU557" s="580"/>
      <c r="AMV557" s="3"/>
      <c r="AMW557" s="440"/>
      <c r="AMX557" s="3"/>
      <c r="AMY557" s="580"/>
      <c r="AMZ557" s="3"/>
      <c r="ANA557" s="440"/>
      <c r="ANB557" s="3"/>
      <c r="ANC557" s="580"/>
      <c r="AND557" s="3"/>
      <c r="ANE557" s="440"/>
      <c r="ANF557" s="3"/>
      <c r="ANG557" s="580"/>
      <c r="ANH557" s="3"/>
      <c r="ANI557" s="440"/>
      <c r="ANJ557" s="3"/>
      <c r="ANK557" s="580"/>
      <c r="ANL557" s="3"/>
      <c r="ANM557" s="440"/>
      <c r="ANN557" s="3"/>
      <c r="ANO557" s="580"/>
      <c r="ANP557" s="3"/>
      <c r="ANQ557" s="440"/>
      <c r="ANR557" s="3"/>
      <c r="ANS557" s="580"/>
      <c r="ANT557" s="3"/>
      <c r="ANU557" s="440"/>
      <c r="ANV557" s="3"/>
      <c r="ANW557" s="580"/>
      <c r="ANX557" s="3"/>
      <c r="ANY557" s="440"/>
      <c r="ANZ557" s="3"/>
      <c r="AOA557" s="580"/>
      <c r="AOB557" s="3"/>
      <c r="AOC557" s="440"/>
      <c r="AOD557" s="3"/>
      <c r="AOE557" s="580"/>
      <c r="AOF557" s="3"/>
      <c r="AOG557" s="440"/>
      <c r="AOH557" s="3"/>
      <c r="AOI557" s="580"/>
      <c r="AOJ557" s="3"/>
      <c r="AOK557" s="440"/>
      <c r="AOL557" s="3"/>
      <c r="AOM557" s="580"/>
      <c r="AON557" s="3"/>
      <c r="AOO557" s="440"/>
      <c r="AOP557" s="3"/>
      <c r="AOQ557" s="580"/>
      <c r="AOR557" s="3"/>
      <c r="AOS557" s="440"/>
      <c r="AOT557" s="3"/>
      <c r="AOU557" s="580"/>
      <c r="AOV557" s="3"/>
      <c r="AOW557" s="440"/>
      <c r="AOX557" s="3"/>
      <c r="AOY557" s="580"/>
      <c r="AOZ557" s="3"/>
      <c r="APA557" s="440"/>
      <c r="APB557" s="3"/>
      <c r="APC557" s="580"/>
      <c r="APD557" s="3"/>
      <c r="APE557" s="440"/>
      <c r="APF557" s="3"/>
      <c r="APG557" s="580"/>
      <c r="APH557" s="3"/>
      <c r="API557" s="440"/>
      <c r="APJ557" s="3"/>
      <c r="APK557" s="580"/>
      <c r="APL557" s="3"/>
      <c r="APM557" s="440"/>
      <c r="APN557" s="3"/>
      <c r="APO557" s="580"/>
      <c r="APP557" s="3"/>
      <c r="APQ557" s="440"/>
      <c r="APR557" s="3"/>
      <c r="APS557" s="580"/>
      <c r="APT557" s="3"/>
      <c r="APU557" s="440"/>
      <c r="APV557" s="3"/>
      <c r="APW557" s="580"/>
      <c r="APX557" s="3"/>
      <c r="APY557" s="440"/>
      <c r="APZ557" s="3"/>
      <c r="AQA557" s="580"/>
      <c r="AQB557" s="3"/>
      <c r="AQC557" s="440"/>
      <c r="AQD557" s="3"/>
      <c r="AQE557" s="580"/>
      <c r="AQF557" s="3"/>
      <c r="AQG557" s="440"/>
      <c r="AQH557" s="3"/>
      <c r="AQI557" s="580"/>
      <c r="AQJ557" s="3"/>
      <c r="AQK557" s="440"/>
      <c r="AQL557" s="3"/>
      <c r="AQM557" s="580"/>
      <c r="AQN557" s="3"/>
      <c r="AQO557" s="440"/>
      <c r="AQP557" s="3"/>
      <c r="AQQ557" s="580"/>
      <c r="AQR557" s="3"/>
      <c r="AQS557" s="440"/>
      <c r="AQT557" s="3"/>
      <c r="AQU557" s="580"/>
      <c r="AQV557" s="3"/>
      <c r="AQW557" s="440"/>
      <c r="AQX557" s="3"/>
      <c r="AQY557" s="580"/>
      <c r="AQZ557" s="3"/>
      <c r="ARA557" s="440"/>
      <c r="ARB557" s="3"/>
      <c r="ARC557" s="580"/>
      <c r="ARD557" s="3"/>
      <c r="ARE557" s="440"/>
      <c r="ARF557" s="3"/>
      <c r="ARG557" s="580"/>
      <c r="ARH557" s="3"/>
      <c r="ARI557" s="440"/>
      <c r="ARJ557" s="3"/>
      <c r="ARK557" s="580"/>
      <c r="ARL557" s="3"/>
      <c r="ARM557" s="440"/>
      <c r="ARN557" s="3"/>
      <c r="ARO557" s="580"/>
      <c r="ARP557" s="3"/>
      <c r="ARQ557" s="440"/>
      <c r="ARR557" s="3"/>
      <c r="ARS557" s="580"/>
      <c r="ART557" s="3"/>
      <c r="ARU557" s="440"/>
      <c r="ARV557" s="3"/>
      <c r="ARW557" s="580"/>
      <c r="ARX557" s="3"/>
      <c r="ARY557" s="440"/>
      <c r="ARZ557" s="3"/>
      <c r="ASA557" s="580"/>
      <c r="ASB557" s="3"/>
      <c r="ASC557" s="440"/>
      <c r="ASD557" s="3"/>
      <c r="ASE557" s="580"/>
      <c r="ASF557" s="3"/>
      <c r="ASG557" s="440"/>
      <c r="ASH557" s="3"/>
      <c r="ASI557" s="580"/>
      <c r="ASJ557" s="3"/>
      <c r="ASK557" s="440"/>
      <c r="ASL557" s="3"/>
      <c r="ASM557" s="580"/>
      <c r="ASN557" s="3"/>
      <c r="ASO557" s="440"/>
      <c r="ASP557" s="3"/>
      <c r="ASQ557" s="580"/>
      <c r="ASR557" s="3"/>
      <c r="ASS557" s="440"/>
      <c r="AST557" s="3"/>
      <c r="ASU557" s="580"/>
      <c r="ASV557" s="3"/>
      <c r="ASW557" s="440"/>
      <c r="ASX557" s="3"/>
      <c r="ASY557" s="580"/>
      <c r="ASZ557" s="3"/>
      <c r="ATA557" s="440"/>
      <c r="ATB557" s="3"/>
      <c r="ATC557" s="580"/>
      <c r="ATD557" s="3"/>
      <c r="ATE557" s="440"/>
      <c r="ATF557" s="3"/>
      <c r="ATG557" s="580"/>
      <c r="ATH557" s="3"/>
      <c r="ATI557" s="440"/>
      <c r="ATJ557" s="3"/>
      <c r="ATK557" s="580"/>
      <c r="ATL557" s="3"/>
      <c r="ATM557" s="440"/>
      <c r="ATN557" s="3"/>
      <c r="ATO557" s="580"/>
      <c r="ATP557" s="3"/>
      <c r="ATQ557" s="440"/>
      <c r="ATR557" s="3"/>
      <c r="ATS557" s="580"/>
      <c r="ATT557" s="3"/>
      <c r="ATU557" s="440"/>
      <c r="ATV557" s="3"/>
      <c r="ATW557" s="580"/>
      <c r="ATX557" s="3"/>
      <c r="ATY557" s="440"/>
      <c r="ATZ557" s="3"/>
      <c r="AUA557" s="580"/>
      <c r="AUB557" s="3"/>
      <c r="AUC557" s="440"/>
      <c r="AUD557" s="3"/>
      <c r="AUE557" s="580"/>
      <c r="AUF557" s="3"/>
      <c r="AUG557" s="440"/>
      <c r="AUH557" s="3"/>
      <c r="AUI557" s="580"/>
      <c r="AUJ557" s="3"/>
      <c r="AUK557" s="440"/>
      <c r="AUL557" s="3"/>
      <c r="AUM557" s="580"/>
      <c r="AUN557" s="3"/>
      <c r="AUO557" s="440"/>
      <c r="AUP557" s="3"/>
      <c r="AUQ557" s="580"/>
      <c r="AUR557" s="3"/>
      <c r="AUS557" s="440"/>
      <c r="AUT557" s="3"/>
      <c r="AUU557" s="580"/>
      <c r="AUV557" s="3"/>
      <c r="AUW557" s="440"/>
      <c r="AUX557" s="3"/>
      <c r="AUY557" s="580"/>
      <c r="AUZ557" s="3"/>
      <c r="AVA557" s="440"/>
      <c r="AVB557" s="3"/>
      <c r="AVC557" s="580"/>
      <c r="AVD557" s="3"/>
      <c r="AVE557" s="440"/>
      <c r="AVF557" s="3"/>
      <c r="AVG557" s="580"/>
      <c r="AVH557" s="3"/>
      <c r="AVI557" s="440"/>
      <c r="AVJ557" s="3"/>
      <c r="AVK557" s="580"/>
      <c r="AVL557" s="3"/>
      <c r="AVM557" s="440"/>
      <c r="AVN557" s="3"/>
      <c r="AVO557" s="580"/>
      <c r="AVP557" s="3"/>
      <c r="AVQ557" s="440"/>
      <c r="AVR557" s="3"/>
      <c r="AVS557" s="580"/>
      <c r="AVT557" s="3"/>
      <c r="AVU557" s="440"/>
      <c r="AVV557" s="3"/>
      <c r="AVW557" s="580"/>
      <c r="AVX557" s="3"/>
      <c r="AVY557" s="440"/>
      <c r="AVZ557" s="3"/>
      <c r="AWA557" s="580"/>
      <c r="AWB557" s="3"/>
      <c r="AWC557" s="440"/>
      <c r="AWD557" s="3"/>
      <c r="AWE557" s="580"/>
      <c r="AWF557" s="3"/>
      <c r="AWG557" s="440"/>
      <c r="AWH557" s="3"/>
      <c r="AWI557" s="580"/>
      <c r="AWJ557" s="3"/>
      <c r="AWK557" s="440"/>
      <c r="AWL557" s="3"/>
      <c r="AWM557" s="580"/>
      <c r="AWN557" s="3"/>
      <c r="AWO557" s="440"/>
      <c r="AWP557" s="3"/>
      <c r="AWQ557" s="580"/>
      <c r="AWR557" s="3"/>
      <c r="AWS557" s="440"/>
      <c r="AWT557" s="3"/>
      <c r="AWU557" s="580"/>
      <c r="AWV557" s="3"/>
      <c r="AWW557" s="440"/>
      <c r="AWX557" s="3"/>
      <c r="AWY557" s="580"/>
      <c r="AWZ557" s="3"/>
      <c r="AXA557" s="440"/>
      <c r="AXB557" s="3"/>
      <c r="AXC557" s="580"/>
      <c r="AXD557" s="3"/>
      <c r="AXE557" s="440"/>
      <c r="AXF557" s="3"/>
      <c r="AXG557" s="580"/>
      <c r="AXH557" s="3"/>
      <c r="AXI557" s="440"/>
      <c r="AXJ557" s="3"/>
      <c r="AXK557" s="580"/>
      <c r="AXL557" s="3"/>
      <c r="AXM557" s="440"/>
      <c r="AXN557" s="3"/>
      <c r="AXO557" s="580"/>
      <c r="AXP557" s="3"/>
      <c r="AXQ557" s="440"/>
      <c r="AXR557" s="3"/>
      <c r="AXS557" s="580"/>
      <c r="AXT557" s="3"/>
      <c r="AXU557" s="440"/>
      <c r="AXV557" s="3"/>
      <c r="AXW557" s="580"/>
      <c r="AXX557" s="3"/>
      <c r="AXY557" s="440"/>
      <c r="AXZ557" s="3"/>
      <c r="AYA557" s="580"/>
      <c r="AYB557" s="3"/>
      <c r="AYC557" s="440"/>
      <c r="AYD557" s="3"/>
      <c r="AYE557" s="580"/>
      <c r="AYF557" s="3"/>
      <c r="AYG557" s="440"/>
      <c r="AYH557" s="3"/>
      <c r="AYI557" s="580"/>
      <c r="AYJ557" s="3"/>
      <c r="AYK557" s="440"/>
      <c r="AYL557" s="3"/>
      <c r="AYM557" s="580"/>
      <c r="AYN557" s="3"/>
      <c r="AYO557" s="440"/>
      <c r="AYP557" s="3"/>
      <c r="AYQ557" s="580"/>
      <c r="AYR557" s="3"/>
      <c r="AYS557" s="440"/>
      <c r="AYT557" s="3"/>
      <c r="AYU557" s="580"/>
      <c r="AYV557" s="3"/>
      <c r="AYW557" s="440"/>
      <c r="AYX557" s="3"/>
      <c r="AYY557" s="580"/>
      <c r="AYZ557" s="3"/>
      <c r="AZA557" s="440"/>
      <c r="AZB557" s="3"/>
      <c r="AZC557" s="580"/>
      <c r="AZD557" s="3"/>
      <c r="AZE557" s="440"/>
      <c r="AZF557" s="3"/>
      <c r="AZG557" s="580"/>
      <c r="AZH557" s="3"/>
      <c r="AZI557" s="440"/>
      <c r="AZJ557" s="3"/>
      <c r="AZK557" s="580"/>
      <c r="AZL557" s="3"/>
      <c r="AZM557" s="440"/>
      <c r="AZN557" s="3"/>
      <c r="AZO557" s="580"/>
      <c r="AZP557" s="3"/>
      <c r="AZQ557" s="440"/>
      <c r="AZR557" s="3"/>
      <c r="AZS557" s="580"/>
      <c r="AZT557" s="3"/>
      <c r="AZU557" s="440"/>
      <c r="AZV557" s="3"/>
      <c r="AZW557" s="580"/>
      <c r="AZX557" s="3"/>
      <c r="AZY557" s="440"/>
      <c r="AZZ557" s="3"/>
      <c r="BAA557" s="580"/>
      <c r="BAB557" s="3"/>
      <c r="BAC557" s="440"/>
      <c r="BAD557" s="3"/>
      <c r="BAE557" s="580"/>
      <c r="BAF557" s="3"/>
      <c r="BAG557" s="440"/>
      <c r="BAH557" s="3"/>
      <c r="BAI557" s="580"/>
      <c r="BAJ557" s="3"/>
      <c r="BAK557" s="440"/>
      <c r="BAL557" s="3"/>
      <c r="BAM557" s="580"/>
      <c r="BAN557" s="3"/>
      <c r="BAO557" s="440"/>
      <c r="BAP557" s="3"/>
      <c r="BAQ557" s="580"/>
      <c r="BAR557" s="3"/>
      <c r="BAS557" s="440"/>
      <c r="BAT557" s="3"/>
      <c r="BAU557" s="580"/>
      <c r="BAV557" s="3"/>
      <c r="BAW557" s="440"/>
      <c r="BAX557" s="3"/>
      <c r="BAY557" s="580"/>
      <c r="BAZ557" s="3"/>
      <c r="BBA557" s="440"/>
      <c r="BBB557" s="3"/>
      <c r="BBC557" s="580"/>
      <c r="BBD557" s="3"/>
      <c r="BBE557" s="440"/>
      <c r="BBF557" s="3"/>
      <c r="BBG557" s="580"/>
      <c r="BBH557" s="3"/>
      <c r="BBI557" s="440"/>
      <c r="BBJ557" s="3"/>
      <c r="BBK557" s="580"/>
      <c r="BBL557" s="3"/>
      <c r="BBM557" s="440"/>
      <c r="BBN557" s="3"/>
      <c r="BBO557" s="580"/>
      <c r="BBP557" s="3"/>
      <c r="BBQ557" s="440"/>
      <c r="BBR557" s="3"/>
      <c r="BBS557" s="580"/>
      <c r="BBT557" s="3"/>
      <c r="BBU557" s="440"/>
      <c r="BBV557" s="3"/>
      <c r="BBW557" s="580"/>
      <c r="BBX557" s="3"/>
      <c r="BBY557" s="440"/>
      <c r="BBZ557" s="3"/>
      <c r="BCA557" s="580"/>
      <c r="BCB557" s="3"/>
      <c r="BCC557" s="440"/>
      <c r="BCD557" s="3"/>
      <c r="BCE557" s="580"/>
      <c r="BCF557" s="3"/>
      <c r="BCG557" s="440"/>
      <c r="BCH557" s="3"/>
      <c r="BCI557" s="580"/>
      <c r="BCJ557" s="3"/>
      <c r="BCK557" s="440"/>
      <c r="BCL557" s="3"/>
      <c r="BCM557" s="580"/>
      <c r="BCN557" s="3"/>
      <c r="BCO557" s="440"/>
      <c r="BCP557" s="3"/>
      <c r="BCQ557" s="580"/>
      <c r="BCR557" s="3"/>
      <c r="BCS557" s="440"/>
      <c r="BCT557" s="3"/>
      <c r="BCU557" s="580"/>
      <c r="BCV557" s="3"/>
      <c r="BCW557" s="440"/>
      <c r="BCX557" s="3"/>
      <c r="BCY557" s="580"/>
      <c r="BCZ557" s="3"/>
      <c r="BDA557" s="440"/>
      <c r="BDB557" s="3"/>
      <c r="BDC557" s="580"/>
      <c r="BDD557" s="3"/>
      <c r="BDE557" s="440"/>
      <c r="BDF557" s="3"/>
      <c r="BDG557" s="580"/>
      <c r="BDH557" s="3"/>
      <c r="BDI557" s="440"/>
      <c r="BDJ557" s="3"/>
      <c r="BDK557" s="580"/>
      <c r="BDL557" s="3"/>
      <c r="BDM557" s="440"/>
      <c r="BDN557" s="3"/>
      <c r="BDO557" s="580"/>
      <c r="BDP557" s="3"/>
      <c r="BDQ557" s="440"/>
      <c r="BDR557" s="3"/>
      <c r="BDS557" s="580"/>
      <c r="BDT557" s="3"/>
      <c r="BDU557" s="440"/>
      <c r="BDV557" s="3"/>
      <c r="BDW557" s="580"/>
      <c r="BDX557" s="3"/>
      <c r="BDY557" s="440"/>
      <c r="BDZ557" s="3"/>
      <c r="BEA557" s="580"/>
      <c r="BEB557" s="3"/>
      <c r="BEC557" s="440"/>
      <c r="BED557" s="3"/>
      <c r="BEE557" s="580"/>
      <c r="BEF557" s="3"/>
      <c r="BEG557" s="440"/>
      <c r="BEH557" s="3"/>
      <c r="BEI557" s="580"/>
      <c r="BEJ557" s="3"/>
      <c r="BEK557" s="440"/>
      <c r="BEL557" s="3"/>
      <c r="BEM557" s="580"/>
      <c r="BEN557" s="3"/>
      <c r="BEO557" s="440"/>
      <c r="BEP557" s="3"/>
      <c r="BEQ557" s="580"/>
      <c r="BER557" s="3"/>
      <c r="BES557" s="440"/>
      <c r="BET557" s="3"/>
      <c r="BEU557" s="580"/>
      <c r="BEV557" s="3"/>
      <c r="BEW557" s="440"/>
      <c r="BEX557" s="3"/>
      <c r="BEY557" s="580"/>
      <c r="BEZ557" s="3"/>
      <c r="BFA557" s="440"/>
      <c r="BFB557" s="3"/>
      <c r="BFC557" s="580"/>
      <c r="BFD557" s="3"/>
      <c r="BFE557" s="440"/>
      <c r="BFF557" s="3"/>
      <c r="BFG557" s="580"/>
      <c r="BFH557" s="3"/>
      <c r="BFI557" s="440"/>
      <c r="BFJ557" s="3"/>
      <c r="BFK557" s="580"/>
      <c r="BFL557" s="3"/>
      <c r="BFM557" s="440"/>
      <c r="BFN557" s="3"/>
      <c r="BFO557" s="580"/>
      <c r="BFP557" s="3"/>
      <c r="BFQ557" s="440"/>
      <c r="BFR557" s="3"/>
      <c r="BFS557" s="580"/>
      <c r="BFT557" s="3"/>
      <c r="BFU557" s="440"/>
      <c r="BFV557" s="3"/>
      <c r="BFW557" s="580"/>
      <c r="BFX557" s="3"/>
      <c r="BFY557" s="440"/>
      <c r="BFZ557" s="3"/>
      <c r="BGA557" s="580"/>
      <c r="BGB557" s="3"/>
      <c r="BGC557" s="440"/>
      <c r="BGD557" s="3"/>
      <c r="BGE557" s="580"/>
      <c r="BGF557" s="3"/>
      <c r="BGG557" s="440"/>
      <c r="BGH557" s="3"/>
      <c r="BGI557" s="580"/>
      <c r="BGJ557" s="3"/>
      <c r="BGK557" s="440"/>
      <c r="BGL557" s="3"/>
      <c r="BGM557" s="580"/>
      <c r="BGN557" s="3"/>
      <c r="BGO557" s="440"/>
      <c r="BGP557" s="3"/>
      <c r="BGQ557" s="580"/>
      <c r="BGR557" s="3"/>
      <c r="BGS557" s="440"/>
      <c r="BGT557" s="3"/>
      <c r="BGU557" s="580"/>
      <c r="BGV557" s="3"/>
      <c r="BGW557" s="440"/>
      <c r="BGX557" s="3"/>
      <c r="BGY557" s="580"/>
      <c r="BGZ557" s="3"/>
      <c r="BHA557" s="440"/>
      <c r="BHB557" s="3"/>
      <c r="BHC557" s="580"/>
      <c r="BHD557" s="3"/>
      <c r="BHE557" s="440"/>
      <c r="BHF557" s="3"/>
      <c r="BHG557" s="580"/>
      <c r="BHH557" s="3"/>
      <c r="BHI557" s="440"/>
      <c r="BHJ557" s="3"/>
      <c r="BHK557" s="580"/>
      <c r="BHL557" s="3"/>
      <c r="BHM557" s="440"/>
      <c r="BHN557" s="3"/>
      <c r="BHO557" s="580"/>
      <c r="BHP557" s="3"/>
      <c r="BHQ557" s="440"/>
      <c r="BHR557" s="3"/>
      <c r="BHS557" s="580"/>
      <c r="BHT557" s="3"/>
      <c r="BHU557" s="440"/>
      <c r="BHV557" s="3"/>
      <c r="BHW557" s="580"/>
      <c r="BHX557" s="3"/>
      <c r="BHY557" s="440"/>
      <c r="BHZ557" s="3"/>
      <c r="BIA557" s="580"/>
      <c r="BIB557" s="3"/>
      <c r="BIC557" s="440"/>
      <c r="BID557" s="3"/>
      <c r="BIE557" s="580"/>
      <c r="BIF557" s="3"/>
      <c r="BIG557" s="440"/>
      <c r="BIH557" s="3"/>
      <c r="BII557" s="580"/>
      <c r="BIJ557" s="3"/>
      <c r="BIK557" s="440"/>
      <c r="BIL557" s="3"/>
      <c r="BIM557" s="580"/>
      <c r="BIN557" s="3"/>
      <c r="BIO557" s="440"/>
      <c r="BIP557" s="3"/>
      <c r="BIQ557" s="580"/>
      <c r="BIR557" s="3"/>
      <c r="BIS557" s="440"/>
      <c r="BIT557" s="3"/>
      <c r="BIU557" s="580"/>
      <c r="BIV557" s="3"/>
      <c r="BIW557" s="440"/>
      <c r="BIX557" s="3"/>
      <c r="BIY557" s="580"/>
      <c r="BIZ557" s="3"/>
      <c r="BJA557" s="440"/>
      <c r="BJB557" s="3"/>
      <c r="BJC557" s="580"/>
      <c r="BJD557" s="3"/>
      <c r="BJE557" s="440"/>
      <c r="BJF557" s="3"/>
      <c r="BJG557" s="580"/>
      <c r="BJH557" s="3"/>
      <c r="BJI557" s="440"/>
      <c r="BJJ557" s="3"/>
      <c r="BJK557" s="580"/>
      <c r="BJL557" s="3"/>
      <c r="BJM557" s="440"/>
      <c r="BJN557" s="3"/>
      <c r="BJO557" s="580"/>
      <c r="BJP557" s="3"/>
      <c r="BJQ557" s="440"/>
      <c r="BJR557" s="3"/>
      <c r="BJS557" s="580"/>
      <c r="BJT557" s="3"/>
      <c r="BJU557" s="440"/>
      <c r="BJV557" s="3"/>
      <c r="BJW557" s="580"/>
      <c r="BJX557" s="3"/>
      <c r="BJY557" s="440"/>
      <c r="BJZ557" s="3"/>
      <c r="BKA557" s="580"/>
      <c r="BKB557" s="3"/>
      <c r="BKC557" s="440"/>
      <c r="BKD557" s="3"/>
      <c r="BKE557" s="580"/>
      <c r="BKF557" s="3"/>
      <c r="BKG557" s="440"/>
      <c r="BKH557" s="3"/>
      <c r="BKI557" s="580"/>
      <c r="BKJ557" s="3"/>
      <c r="BKK557" s="440"/>
      <c r="BKL557" s="3"/>
      <c r="BKM557" s="580"/>
      <c r="BKN557" s="3"/>
      <c r="BKO557" s="440"/>
      <c r="BKP557" s="3"/>
      <c r="BKQ557" s="580"/>
      <c r="BKR557" s="3"/>
      <c r="BKS557" s="440"/>
      <c r="BKT557" s="3"/>
      <c r="BKU557" s="580"/>
      <c r="BKV557" s="3"/>
      <c r="BKW557" s="440"/>
      <c r="BKX557" s="3"/>
      <c r="BKY557" s="580"/>
      <c r="BKZ557" s="3"/>
      <c r="BLA557" s="440"/>
      <c r="BLB557" s="3"/>
      <c r="BLC557" s="580"/>
      <c r="BLD557" s="3"/>
      <c r="BLE557" s="440"/>
      <c r="BLF557" s="3"/>
      <c r="BLG557" s="580"/>
      <c r="BLH557" s="3"/>
      <c r="BLI557" s="440"/>
      <c r="BLJ557" s="3"/>
      <c r="BLK557" s="580"/>
      <c r="BLL557" s="3"/>
      <c r="BLM557" s="440"/>
      <c r="BLN557" s="3"/>
      <c r="BLO557" s="580"/>
      <c r="BLP557" s="3"/>
      <c r="BLQ557" s="440"/>
      <c r="BLR557" s="3"/>
      <c r="BLS557" s="580"/>
      <c r="BLT557" s="3"/>
      <c r="BLU557" s="440"/>
      <c r="BLV557" s="3"/>
      <c r="BLW557" s="580"/>
      <c r="BLX557" s="3"/>
      <c r="BLY557" s="440"/>
      <c r="BLZ557" s="3"/>
      <c r="BMA557" s="580"/>
      <c r="BMB557" s="3"/>
      <c r="BMC557" s="440"/>
      <c r="BMD557" s="3"/>
      <c r="BME557" s="580"/>
      <c r="BMF557" s="3"/>
      <c r="BMG557" s="440"/>
      <c r="BMH557" s="3"/>
      <c r="BMI557" s="580"/>
      <c r="BMJ557" s="3"/>
      <c r="BMK557" s="440"/>
      <c r="BML557" s="3"/>
      <c r="BMM557" s="580"/>
      <c r="BMN557" s="3"/>
      <c r="BMO557" s="440"/>
      <c r="BMP557" s="3"/>
      <c r="BMQ557" s="580"/>
      <c r="BMR557" s="3"/>
      <c r="BMS557" s="440"/>
      <c r="BMT557" s="3"/>
      <c r="BMU557" s="580"/>
      <c r="BMV557" s="3"/>
      <c r="BMW557" s="440"/>
      <c r="BMX557" s="3"/>
      <c r="BMY557" s="580"/>
      <c r="BMZ557" s="3"/>
      <c r="BNA557" s="440"/>
      <c r="BNB557" s="3"/>
      <c r="BNC557" s="580"/>
      <c r="BND557" s="3"/>
      <c r="BNE557" s="440"/>
      <c r="BNF557" s="3"/>
      <c r="BNG557" s="580"/>
      <c r="BNH557" s="3"/>
      <c r="BNI557" s="440"/>
      <c r="BNJ557" s="3"/>
      <c r="BNK557" s="580"/>
      <c r="BNL557" s="3"/>
      <c r="BNM557" s="440"/>
      <c r="BNN557" s="3"/>
      <c r="BNO557" s="580"/>
      <c r="BNP557" s="3"/>
      <c r="BNQ557" s="440"/>
      <c r="BNR557" s="3"/>
      <c r="BNS557" s="580"/>
      <c r="BNT557" s="3"/>
      <c r="BNU557" s="440"/>
      <c r="BNV557" s="3"/>
      <c r="BNW557" s="580"/>
      <c r="BNX557" s="3"/>
      <c r="BNY557" s="440"/>
      <c r="BNZ557" s="3"/>
      <c r="BOA557" s="580"/>
      <c r="BOB557" s="3"/>
      <c r="BOC557" s="440"/>
      <c r="BOD557" s="3"/>
      <c r="BOE557" s="580"/>
      <c r="BOF557" s="3"/>
      <c r="BOG557" s="440"/>
      <c r="BOH557" s="3"/>
      <c r="BOI557" s="580"/>
      <c r="BOJ557" s="3"/>
      <c r="BOK557" s="440"/>
      <c r="BOL557" s="3"/>
      <c r="BOM557" s="580"/>
      <c r="BON557" s="3"/>
      <c r="BOO557" s="440"/>
      <c r="BOP557" s="3"/>
      <c r="BOQ557" s="580"/>
      <c r="BOR557" s="3"/>
      <c r="BOS557" s="440"/>
      <c r="BOT557" s="3"/>
      <c r="BOU557" s="580"/>
      <c r="BOV557" s="3"/>
      <c r="BOW557" s="440"/>
      <c r="BOX557" s="3"/>
      <c r="BOY557" s="580"/>
      <c r="BOZ557" s="3"/>
      <c r="BPA557" s="440"/>
      <c r="BPB557" s="3"/>
      <c r="BPC557" s="580"/>
      <c r="BPD557" s="3"/>
      <c r="BPE557" s="440"/>
      <c r="BPF557" s="3"/>
      <c r="BPG557" s="580"/>
      <c r="BPH557" s="3"/>
      <c r="BPI557" s="440"/>
      <c r="BPJ557" s="3"/>
      <c r="BPK557" s="580"/>
      <c r="BPL557" s="3"/>
      <c r="BPM557" s="440"/>
      <c r="BPN557" s="3"/>
      <c r="BPO557" s="580"/>
      <c r="BPP557" s="3"/>
      <c r="BPQ557" s="440"/>
      <c r="BPR557" s="3"/>
      <c r="BPS557" s="580"/>
      <c r="BPT557" s="3"/>
      <c r="BPU557" s="440"/>
      <c r="BPV557" s="3"/>
      <c r="BPW557" s="580"/>
      <c r="BPX557" s="3"/>
      <c r="BPY557" s="440"/>
      <c r="BPZ557" s="3"/>
      <c r="BQA557" s="580"/>
      <c r="BQB557" s="3"/>
      <c r="BQC557" s="440"/>
      <c r="BQD557" s="3"/>
      <c r="BQE557" s="580"/>
      <c r="BQF557" s="3"/>
      <c r="BQG557" s="440"/>
      <c r="BQH557" s="3"/>
      <c r="BQI557" s="580"/>
      <c r="BQJ557" s="3"/>
      <c r="BQK557" s="440"/>
      <c r="BQL557" s="3"/>
      <c r="BQM557" s="580"/>
      <c r="BQN557" s="3"/>
      <c r="BQO557" s="440"/>
      <c r="BQP557" s="3"/>
      <c r="BQQ557" s="580"/>
      <c r="BQR557" s="3"/>
      <c r="BQS557" s="440"/>
      <c r="BQT557" s="3"/>
      <c r="BQU557" s="580"/>
      <c r="BQV557" s="3"/>
      <c r="BQW557" s="440"/>
      <c r="BQX557" s="3"/>
      <c r="BQY557" s="580"/>
      <c r="BQZ557" s="3"/>
      <c r="BRA557" s="440"/>
      <c r="BRB557" s="3"/>
      <c r="BRC557" s="580"/>
      <c r="BRD557" s="3"/>
      <c r="BRE557" s="440"/>
      <c r="BRF557" s="3"/>
      <c r="BRG557" s="580"/>
      <c r="BRH557" s="3"/>
      <c r="BRI557" s="440"/>
      <c r="BRJ557" s="3"/>
      <c r="BRK557" s="580"/>
      <c r="BRL557" s="3"/>
      <c r="BRM557" s="440"/>
      <c r="BRN557" s="3"/>
      <c r="BRO557" s="580"/>
      <c r="BRP557" s="3"/>
      <c r="BRQ557" s="440"/>
      <c r="BRR557" s="3"/>
      <c r="BRS557" s="580"/>
      <c r="BRT557" s="3"/>
      <c r="BRU557" s="440"/>
      <c r="BRV557" s="3"/>
      <c r="BRW557" s="580"/>
      <c r="BRX557" s="3"/>
      <c r="BRY557" s="440"/>
      <c r="BRZ557" s="3"/>
      <c r="BSA557" s="580"/>
      <c r="BSB557" s="3"/>
      <c r="BSC557" s="440"/>
      <c r="BSD557" s="3"/>
      <c r="BSE557" s="580"/>
      <c r="BSF557" s="3"/>
      <c r="BSG557" s="440"/>
      <c r="BSH557" s="3"/>
      <c r="BSI557" s="580"/>
      <c r="BSJ557" s="3"/>
      <c r="BSK557" s="440"/>
      <c r="BSL557" s="3"/>
      <c r="BSM557" s="580"/>
      <c r="BSN557" s="3"/>
      <c r="BSO557" s="440"/>
      <c r="BSP557" s="3"/>
      <c r="BSQ557" s="580"/>
      <c r="BSR557" s="3"/>
      <c r="BSS557" s="440"/>
      <c r="BST557" s="3"/>
      <c r="BSU557" s="580"/>
      <c r="BSV557" s="3"/>
      <c r="BSW557" s="440"/>
      <c r="BSX557" s="3"/>
      <c r="BSY557" s="580"/>
      <c r="BSZ557" s="3"/>
      <c r="BTA557" s="440"/>
      <c r="BTB557" s="3"/>
      <c r="BTC557" s="580"/>
      <c r="BTD557" s="3"/>
      <c r="BTE557" s="440"/>
      <c r="BTF557" s="3"/>
      <c r="BTG557" s="580"/>
      <c r="BTH557" s="3"/>
      <c r="BTI557" s="440"/>
      <c r="BTJ557" s="3"/>
      <c r="BTK557" s="580"/>
      <c r="BTL557" s="3"/>
      <c r="BTM557" s="440"/>
      <c r="BTN557" s="3"/>
      <c r="BTO557" s="580"/>
      <c r="BTP557" s="3"/>
      <c r="BTQ557" s="440"/>
      <c r="BTR557" s="3"/>
      <c r="BTS557" s="580"/>
      <c r="BTT557" s="3"/>
      <c r="BTU557" s="440"/>
      <c r="BTV557" s="3"/>
      <c r="BTW557" s="580"/>
      <c r="BTX557" s="3"/>
      <c r="BTY557" s="440"/>
      <c r="BTZ557" s="3"/>
      <c r="BUA557" s="580"/>
      <c r="BUB557" s="3"/>
      <c r="BUC557" s="440"/>
      <c r="BUD557" s="3"/>
      <c r="BUE557" s="580"/>
      <c r="BUF557" s="3"/>
      <c r="BUG557" s="440"/>
      <c r="BUH557" s="3"/>
      <c r="BUI557" s="580"/>
      <c r="BUJ557" s="3"/>
      <c r="BUK557" s="440"/>
      <c r="BUL557" s="3"/>
      <c r="BUM557" s="580"/>
      <c r="BUN557" s="3"/>
      <c r="BUO557" s="440"/>
      <c r="BUP557" s="3"/>
      <c r="BUQ557" s="580"/>
      <c r="BUR557" s="3"/>
      <c r="BUS557" s="440"/>
      <c r="BUT557" s="3"/>
      <c r="BUU557" s="580"/>
      <c r="BUV557" s="3"/>
      <c r="BUW557" s="440"/>
      <c r="BUX557" s="3"/>
      <c r="BUY557" s="580"/>
      <c r="BUZ557" s="3"/>
      <c r="BVA557" s="440"/>
      <c r="BVB557" s="3"/>
      <c r="BVC557" s="580"/>
      <c r="BVD557" s="3"/>
      <c r="BVE557" s="440"/>
      <c r="BVF557" s="3"/>
      <c r="BVG557" s="580"/>
      <c r="BVH557" s="3"/>
      <c r="BVI557" s="440"/>
      <c r="BVJ557" s="3"/>
      <c r="BVK557" s="580"/>
      <c r="BVL557" s="3"/>
      <c r="BVM557" s="440"/>
      <c r="BVN557" s="3"/>
      <c r="BVO557" s="580"/>
      <c r="BVP557" s="3"/>
      <c r="BVQ557" s="440"/>
      <c r="BVR557" s="3"/>
      <c r="BVS557" s="580"/>
      <c r="BVT557" s="3"/>
      <c r="BVU557" s="440"/>
      <c r="BVV557" s="3"/>
      <c r="BVW557" s="580"/>
      <c r="BVX557" s="3"/>
      <c r="BVY557" s="440"/>
      <c r="BVZ557" s="3"/>
      <c r="BWA557" s="580"/>
      <c r="BWB557" s="3"/>
      <c r="BWC557" s="440"/>
      <c r="BWD557" s="3"/>
      <c r="BWE557" s="580"/>
      <c r="BWF557" s="3"/>
      <c r="BWG557" s="440"/>
      <c r="BWH557" s="3"/>
      <c r="BWI557" s="580"/>
      <c r="BWJ557" s="3"/>
      <c r="BWK557" s="440"/>
      <c r="BWL557" s="3"/>
      <c r="BWM557" s="580"/>
      <c r="BWN557" s="3"/>
      <c r="BWO557" s="440"/>
      <c r="BWP557" s="3"/>
      <c r="BWQ557" s="580"/>
      <c r="BWR557" s="3"/>
      <c r="BWS557" s="440"/>
      <c r="BWT557" s="3"/>
      <c r="BWU557" s="580"/>
      <c r="BWV557" s="3"/>
      <c r="BWW557" s="440"/>
      <c r="BWX557" s="3"/>
      <c r="BWY557" s="580"/>
      <c r="BWZ557" s="3"/>
      <c r="BXA557" s="440"/>
      <c r="BXB557" s="3"/>
      <c r="BXC557" s="580"/>
      <c r="BXD557" s="3"/>
      <c r="BXE557" s="440"/>
      <c r="BXF557" s="3"/>
      <c r="BXG557" s="580"/>
      <c r="BXH557" s="3"/>
      <c r="BXI557" s="440"/>
      <c r="BXJ557" s="3"/>
      <c r="BXK557" s="580"/>
      <c r="BXL557" s="3"/>
      <c r="BXM557" s="440"/>
      <c r="BXN557" s="3"/>
      <c r="BXO557" s="580"/>
      <c r="BXP557" s="3"/>
      <c r="BXQ557" s="440"/>
      <c r="BXR557" s="3"/>
      <c r="BXS557" s="580"/>
      <c r="BXT557" s="3"/>
      <c r="BXU557" s="440"/>
      <c r="BXV557" s="3"/>
      <c r="BXW557" s="580"/>
      <c r="BXX557" s="3"/>
      <c r="BXY557" s="440"/>
      <c r="BXZ557" s="3"/>
      <c r="BYA557" s="580"/>
      <c r="BYB557" s="3"/>
      <c r="BYC557" s="440"/>
      <c r="BYD557" s="3"/>
      <c r="BYE557" s="580"/>
      <c r="BYF557" s="3"/>
      <c r="BYG557" s="440"/>
      <c r="BYH557" s="3"/>
      <c r="BYI557" s="580"/>
      <c r="BYJ557" s="3"/>
      <c r="BYK557" s="440"/>
      <c r="BYL557" s="3"/>
      <c r="BYM557" s="580"/>
      <c r="BYN557" s="3"/>
      <c r="BYO557" s="440"/>
      <c r="BYP557" s="3"/>
      <c r="BYQ557" s="580"/>
      <c r="BYR557" s="3"/>
      <c r="BYS557" s="440"/>
      <c r="BYT557" s="3"/>
      <c r="BYU557" s="580"/>
      <c r="BYV557" s="3"/>
      <c r="BYW557" s="440"/>
      <c r="BYX557" s="3"/>
      <c r="BYY557" s="580"/>
      <c r="BYZ557" s="3"/>
      <c r="BZA557" s="440"/>
      <c r="BZB557" s="3"/>
      <c r="BZC557" s="580"/>
      <c r="BZD557" s="3"/>
      <c r="BZE557" s="440"/>
      <c r="BZF557" s="3"/>
      <c r="BZG557" s="580"/>
      <c r="BZH557" s="3"/>
      <c r="BZI557" s="440"/>
      <c r="BZJ557" s="3"/>
      <c r="BZK557" s="580"/>
      <c r="BZL557" s="3"/>
      <c r="BZM557" s="440"/>
      <c r="BZN557" s="3"/>
      <c r="BZO557" s="580"/>
      <c r="BZP557" s="3"/>
      <c r="BZQ557" s="440"/>
      <c r="BZR557" s="3"/>
      <c r="BZS557" s="580"/>
      <c r="BZT557" s="3"/>
      <c r="BZU557" s="440"/>
      <c r="BZV557" s="3"/>
      <c r="BZW557" s="580"/>
      <c r="BZX557" s="3"/>
      <c r="BZY557" s="440"/>
      <c r="BZZ557" s="3"/>
      <c r="CAA557" s="580"/>
      <c r="CAB557" s="3"/>
      <c r="CAC557" s="440"/>
      <c r="CAD557" s="3"/>
      <c r="CAE557" s="580"/>
      <c r="CAF557" s="3"/>
      <c r="CAG557" s="440"/>
      <c r="CAH557" s="3"/>
      <c r="CAI557" s="580"/>
      <c r="CAJ557" s="3"/>
      <c r="CAK557" s="440"/>
      <c r="CAL557" s="3"/>
      <c r="CAM557" s="580"/>
      <c r="CAN557" s="3"/>
      <c r="CAO557" s="440"/>
      <c r="CAP557" s="3"/>
      <c r="CAQ557" s="580"/>
      <c r="CAR557" s="3"/>
      <c r="CAS557" s="440"/>
      <c r="CAT557" s="3"/>
      <c r="CAU557" s="580"/>
      <c r="CAV557" s="3"/>
      <c r="CAW557" s="440"/>
      <c r="CAX557" s="3"/>
      <c r="CAY557" s="580"/>
      <c r="CAZ557" s="3"/>
      <c r="CBA557" s="440"/>
      <c r="CBB557" s="3"/>
      <c r="CBC557" s="580"/>
      <c r="CBD557" s="3"/>
      <c r="CBE557" s="440"/>
      <c r="CBF557" s="3"/>
      <c r="CBG557" s="580"/>
      <c r="CBH557" s="3"/>
      <c r="CBI557" s="440"/>
      <c r="CBJ557" s="3"/>
      <c r="CBK557" s="580"/>
      <c r="CBL557" s="3"/>
      <c r="CBM557" s="440"/>
      <c r="CBN557" s="3"/>
      <c r="CBO557" s="580"/>
      <c r="CBP557" s="3"/>
      <c r="CBQ557" s="440"/>
      <c r="CBR557" s="3"/>
      <c r="CBS557" s="580"/>
      <c r="CBT557" s="3"/>
      <c r="CBU557" s="440"/>
      <c r="CBV557" s="3"/>
      <c r="CBW557" s="580"/>
      <c r="CBX557" s="3"/>
      <c r="CBY557" s="440"/>
      <c r="CBZ557" s="3"/>
      <c r="CCA557" s="580"/>
      <c r="CCB557" s="3"/>
      <c r="CCC557" s="440"/>
      <c r="CCD557" s="3"/>
      <c r="CCE557" s="580"/>
      <c r="CCF557" s="3"/>
      <c r="CCG557" s="440"/>
      <c r="CCH557" s="3"/>
      <c r="CCI557" s="580"/>
      <c r="CCJ557" s="3"/>
      <c r="CCK557" s="440"/>
      <c r="CCL557" s="3"/>
      <c r="CCM557" s="580"/>
      <c r="CCN557" s="3"/>
      <c r="CCO557" s="440"/>
      <c r="CCP557" s="3"/>
      <c r="CCQ557" s="580"/>
      <c r="CCR557" s="3"/>
      <c r="CCS557" s="440"/>
      <c r="CCT557" s="3"/>
      <c r="CCU557" s="580"/>
      <c r="CCV557" s="3"/>
      <c r="CCW557" s="440"/>
      <c r="CCX557" s="3"/>
      <c r="CCY557" s="580"/>
      <c r="CCZ557" s="3"/>
      <c r="CDA557" s="440"/>
      <c r="CDB557" s="3"/>
      <c r="CDC557" s="580"/>
      <c r="CDD557" s="3"/>
      <c r="CDE557" s="440"/>
      <c r="CDF557" s="3"/>
      <c r="CDG557" s="580"/>
      <c r="CDH557" s="3"/>
      <c r="CDI557" s="440"/>
      <c r="CDJ557" s="3"/>
      <c r="CDK557" s="580"/>
      <c r="CDL557" s="3"/>
      <c r="CDM557" s="440"/>
      <c r="CDN557" s="3"/>
      <c r="CDO557" s="580"/>
      <c r="CDP557" s="3"/>
      <c r="CDQ557" s="440"/>
      <c r="CDR557" s="3"/>
      <c r="CDS557" s="580"/>
      <c r="CDT557" s="3"/>
      <c r="CDU557" s="440"/>
      <c r="CDV557" s="3"/>
      <c r="CDW557" s="580"/>
      <c r="CDX557" s="3"/>
      <c r="CDY557" s="440"/>
      <c r="CDZ557" s="3"/>
      <c r="CEA557" s="580"/>
      <c r="CEB557" s="3"/>
      <c r="CEC557" s="440"/>
      <c r="CED557" s="3"/>
      <c r="CEE557" s="580"/>
      <c r="CEF557" s="3"/>
      <c r="CEG557" s="440"/>
      <c r="CEH557" s="3"/>
      <c r="CEI557" s="580"/>
      <c r="CEJ557" s="3"/>
      <c r="CEK557" s="440"/>
      <c r="CEL557" s="3"/>
      <c r="CEM557" s="580"/>
      <c r="CEN557" s="3"/>
      <c r="CEO557" s="440"/>
      <c r="CEP557" s="3"/>
      <c r="CEQ557" s="580"/>
      <c r="CER557" s="3"/>
      <c r="CES557" s="440"/>
      <c r="CET557" s="3"/>
      <c r="CEU557" s="580"/>
      <c r="CEV557" s="3"/>
      <c r="CEW557" s="440"/>
      <c r="CEX557" s="3"/>
      <c r="CEY557" s="580"/>
      <c r="CEZ557" s="3"/>
      <c r="CFA557" s="440"/>
      <c r="CFB557" s="3"/>
      <c r="CFC557" s="580"/>
      <c r="CFD557" s="3"/>
      <c r="CFE557" s="440"/>
      <c r="CFF557" s="3"/>
      <c r="CFG557" s="580"/>
      <c r="CFH557" s="3"/>
      <c r="CFI557" s="440"/>
      <c r="CFJ557" s="3"/>
      <c r="CFK557" s="580"/>
      <c r="CFL557" s="3"/>
      <c r="CFM557" s="440"/>
      <c r="CFN557" s="3"/>
      <c r="CFO557" s="580"/>
      <c r="CFP557" s="3"/>
      <c r="CFQ557" s="440"/>
      <c r="CFR557" s="3"/>
      <c r="CFS557" s="580"/>
      <c r="CFT557" s="3"/>
      <c r="CFU557" s="440"/>
      <c r="CFV557" s="3"/>
      <c r="CFW557" s="580"/>
      <c r="CFX557" s="3"/>
      <c r="CFY557" s="440"/>
      <c r="CFZ557" s="3"/>
      <c r="CGA557" s="580"/>
      <c r="CGB557" s="3"/>
      <c r="CGC557" s="440"/>
      <c r="CGD557" s="3"/>
      <c r="CGE557" s="580"/>
      <c r="CGF557" s="3"/>
      <c r="CGG557" s="440"/>
      <c r="CGH557" s="3"/>
      <c r="CGI557" s="580"/>
      <c r="CGJ557" s="3"/>
      <c r="CGK557" s="440"/>
      <c r="CGL557" s="3"/>
      <c r="CGM557" s="580"/>
      <c r="CGN557" s="3"/>
      <c r="CGO557" s="440"/>
      <c r="CGP557" s="3"/>
      <c r="CGQ557" s="580"/>
      <c r="CGR557" s="3"/>
      <c r="CGS557" s="440"/>
      <c r="CGT557" s="3"/>
      <c r="CGU557" s="580"/>
      <c r="CGV557" s="3"/>
      <c r="CGW557" s="440"/>
      <c r="CGX557" s="3"/>
      <c r="CGY557" s="580"/>
      <c r="CGZ557" s="3"/>
      <c r="CHA557" s="440"/>
      <c r="CHB557" s="3"/>
      <c r="CHC557" s="580"/>
      <c r="CHD557" s="3"/>
      <c r="CHE557" s="440"/>
      <c r="CHF557" s="3"/>
      <c r="CHG557" s="580"/>
      <c r="CHH557" s="3"/>
      <c r="CHI557" s="440"/>
      <c r="CHJ557" s="3"/>
      <c r="CHK557" s="580"/>
      <c r="CHL557" s="3"/>
      <c r="CHM557" s="440"/>
      <c r="CHN557" s="3"/>
      <c r="CHO557" s="580"/>
      <c r="CHP557" s="3"/>
      <c r="CHQ557" s="440"/>
      <c r="CHR557" s="3"/>
      <c r="CHS557" s="580"/>
      <c r="CHT557" s="3"/>
      <c r="CHU557" s="440"/>
      <c r="CHV557" s="3"/>
      <c r="CHW557" s="580"/>
      <c r="CHX557" s="3"/>
      <c r="CHY557" s="440"/>
      <c r="CHZ557" s="3"/>
      <c r="CIA557" s="580"/>
      <c r="CIB557" s="3"/>
      <c r="CIC557" s="440"/>
      <c r="CID557" s="3"/>
      <c r="CIE557" s="580"/>
      <c r="CIF557" s="3"/>
      <c r="CIG557" s="440"/>
      <c r="CIH557" s="3"/>
      <c r="CII557" s="580"/>
      <c r="CIJ557" s="3"/>
      <c r="CIK557" s="440"/>
      <c r="CIL557" s="3"/>
      <c r="CIM557" s="580"/>
      <c r="CIN557" s="3"/>
      <c r="CIO557" s="440"/>
      <c r="CIP557" s="3"/>
      <c r="CIQ557" s="580"/>
      <c r="CIR557" s="3"/>
      <c r="CIS557" s="440"/>
      <c r="CIT557" s="3"/>
      <c r="CIU557" s="580"/>
      <c r="CIV557" s="3"/>
      <c r="CIW557" s="440"/>
      <c r="CIX557" s="3"/>
      <c r="CIY557" s="580"/>
      <c r="CIZ557" s="3"/>
      <c r="CJA557" s="440"/>
      <c r="CJB557" s="3"/>
      <c r="CJC557" s="580"/>
      <c r="CJD557" s="3"/>
      <c r="CJE557" s="440"/>
      <c r="CJF557" s="3"/>
      <c r="CJG557" s="580"/>
      <c r="CJH557" s="3"/>
      <c r="CJI557" s="440"/>
      <c r="CJJ557" s="3"/>
      <c r="CJK557" s="580"/>
      <c r="CJL557" s="3"/>
      <c r="CJM557" s="440"/>
      <c r="CJN557" s="3"/>
      <c r="CJO557" s="580"/>
      <c r="CJP557" s="3"/>
      <c r="CJQ557" s="440"/>
      <c r="CJR557" s="3"/>
      <c r="CJS557" s="580"/>
      <c r="CJT557" s="3"/>
      <c r="CJU557" s="440"/>
      <c r="CJV557" s="3"/>
      <c r="CJW557" s="580"/>
      <c r="CJX557" s="3"/>
      <c r="CJY557" s="440"/>
      <c r="CJZ557" s="3"/>
      <c r="CKA557" s="580"/>
      <c r="CKB557" s="3"/>
      <c r="CKC557" s="440"/>
      <c r="CKD557" s="3"/>
      <c r="CKE557" s="580"/>
      <c r="CKF557" s="3"/>
      <c r="CKG557" s="440"/>
      <c r="CKH557" s="3"/>
      <c r="CKI557" s="580"/>
      <c r="CKJ557" s="3"/>
      <c r="CKK557" s="440"/>
      <c r="CKL557" s="3"/>
      <c r="CKM557" s="580"/>
      <c r="CKN557" s="3"/>
      <c r="CKO557" s="440"/>
      <c r="CKP557" s="3"/>
      <c r="CKQ557" s="580"/>
      <c r="CKR557" s="3"/>
      <c r="CKS557" s="440"/>
      <c r="CKT557" s="3"/>
      <c r="CKU557" s="580"/>
      <c r="CKV557" s="3"/>
      <c r="CKW557" s="440"/>
      <c r="CKX557" s="3"/>
      <c r="CKY557" s="580"/>
      <c r="CKZ557" s="3"/>
      <c r="CLA557" s="440"/>
      <c r="CLB557" s="3"/>
      <c r="CLC557" s="580"/>
      <c r="CLD557" s="3"/>
      <c r="CLE557" s="440"/>
      <c r="CLF557" s="3"/>
      <c r="CLG557" s="580"/>
      <c r="CLH557" s="3"/>
      <c r="CLI557" s="440"/>
      <c r="CLJ557" s="3"/>
      <c r="CLK557" s="580"/>
      <c r="CLL557" s="3"/>
      <c r="CLM557" s="440"/>
      <c r="CLN557" s="3"/>
      <c r="CLO557" s="580"/>
      <c r="CLP557" s="3"/>
      <c r="CLQ557" s="440"/>
      <c r="CLR557" s="3"/>
      <c r="CLS557" s="580"/>
      <c r="CLT557" s="3"/>
      <c r="CLU557" s="440"/>
      <c r="CLV557" s="3"/>
      <c r="CLW557" s="580"/>
      <c r="CLX557" s="3"/>
      <c r="CLY557" s="440"/>
      <c r="CLZ557" s="3"/>
      <c r="CMA557" s="580"/>
      <c r="CMB557" s="3"/>
      <c r="CMC557" s="440"/>
      <c r="CMD557" s="3"/>
      <c r="CME557" s="580"/>
      <c r="CMF557" s="3"/>
      <c r="CMG557" s="440"/>
      <c r="CMH557" s="3"/>
      <c r="CMI557" s="580"/>
      <c r="CMJ557" s="3"/>
      <c r="CMK557" s="440"/>
      <c r="CML557" s="3"/>
      <c r="CMM557" s="580"/>
      <c r="CMN557" s="3"/>
      <c r="CMO557" s="440"/>
      <c r="CMP557" s="3"/>
      <c r="CMQ557" s="580"/>
      <c r="CMR557" s="3"/>
      <c r="CMS557" s="440"/>
      <c r="CMT557" s="3"/>
      <c r="CMU557" s="580"/>
      <c r="CMV557" s="3"/>
      <c r="CMW557" s="440"/>
      <c r="CMX557" s="3"/>
      <c r="CMY557" s="580"/>
      <c r="CMZ557" s="3"/>
      <c r="CNA557" s="440"/>
      <c r="CNB557" s="3"/>
      <c r="CNC557" s="580"/>
      <c r="CND557" s="3"/>
      <c r="CNE557" s="440"/>
      <c r="CNF557" s="3"/>
      <c r="CNG557" s="580"/>
      <c r="CNH557" s="3"/>
      <c r="CNI557" s="440"/>
      <c r="CNJ557" s="3"/>
      <c r="CNK557" s="580"/>
      <c r="CNL557" s="3"/>
      <c r="CNM557" s="440"/>
      <c r="CNN557" s="3"/>
      <c r="CNO557" s="580"/>
      <c r="CNP557" s="3"/>
      <c r="CNQ557" s="440"/>
      <c r="CNR557" s="3"/>
      <c r="CNS557" s="580"/>
      <c r="CNT557" s="3"/>
      <c r="CNU557" s="440"/>
      <c r="CNV557" s="3"/>
      <c r="CNW557" s="580"/>
      <c r="CNX557" s="3"/>
      <c r="CNY557" s="440"/>
      <c r="CNZ557" s="3"/>
      <c r="COA557" s="580"/>
      <c r="COB557" s="3"/>
      <c r="COC557" s="440"/>
      <c r="COD557" s="3"/>
      <c r="COE557" s="580"/>
      <c r="COF557" s="3"/>
      <c r="COG557" s="440"/>
      <c r="COH557" s="3"/>
      <c r="COI557" s="580"/>
      <c r="COJ557" s="3"/>
      <c r="COK557" s="440"/>
      <c r="COL557" s="3"/>
      <c r="COM557" s="580"/>
      <c r="CON557" s="3"/>
      <c r="COO557" s="440"/>
      <c r="COP557" s="3"/>
      <c r="COQ557" s="580"/>
      <c r="COR557" s="3"/>
      <c r="COS557" s="440"/>
      <c r="COT557" s="3"/>
      <c r="COU557" s="580"/>
      <c r="COV557" s="3"/>
      <c r="COW557" s="440"/>
      <c r="COX557" s="3"/>
      <c r="COY557" s="580"/>
      <c r="COZ557" s="3"/>
      <c r="CPA557" s="440"/>
      <c r="CPB557" s="3"/>
      <c r="CPC557" s="580"/>
      <c r="CPD557" s="3"/>
      <c r="CPE557" s="440"/>
      <c r="CPF557" s="3"/>
      <c r="CPG557" s="580"/>
      <c r="CPH557" s="3"/>
      <c r="CPI557" s="440"/>
      <c r="CPJ557" s="3"/>
      <c r="CPK557" s="580"/>
      <c r="CPL557" s="3"/>
      <c r="CPM557" s="440"/>
      <c r="CPN557" s="3"/>
      <c r="CPO557" s="580"/>
      <c r="CPP557" s="3"/>
      <c r="CPQ557" s="440"/>
      <c r="CPR557" s="3"/>
      <c r="CPS557" s="580"/>
      <c r="CPT557" s="3"/>
      <c r="CPU557" s="440"/>
      <c r="CPV557" s="3"/>
      <c r="CPW557" s="580"/>
      <c r="CPX557" s="3"/>
      <c r="CPY557" s="440"/>
      <c r="CPZ557" s="3"/>
      <c r="CQA557" s="580"/>
      <c r="CQB557" s="3"/>
      <c r="CQC557" s="440"/>
      <c r="CQD557" s="3"/>
      <c r="CQE557" s="580"/>
      <c r="CQF557" s="3"/>
      <c r="CQG557" s="440"/>
      <c r="CQH557" s="3"/>
      <c r="CQI557" s="580"/>
      <c r="CQJ557" s="3"/>
      <c r="CQK557" s="440"/>
      <c r="CQL557" s="3"/>
      <c r="CQM557" s="580"/>
      <c r="CQN557" s="3"/>
      <c r="CQO557" s="440"/>
      <c r="CQP557" s="3"/>
      <c r="CQQ557" s="580"/>
      <c r="CQR557" s="3"/>
      <c r="CQS557" s="440"/>
      <c r="CQT557" s="3"/>
      <c r="CQU557" s="580"/>
      <c r="CQV557" s="3"/>
      <c r="CQW557" s="440"/>
      <c r="CQX557" s="3"/>
      <c r="CQY557" s="580"/>
      <c r="CQZ557" s="3"/>
      <c r="CRA557" s="440"/>
      <c r="CRB557" s="3"/>
      <c r="CRC557" s="580"/>
      <c r="CRD557" s="3"/>
      <c r="CRE557" s="440"/>
      <c r="CRF557" s="3"/>
      <c r="CRG557" s="580"/>
      <c r="CRH557" s="3"/>
      <c r="CRI557" s="440"/>
      <c r="CRJ557" s="3"/>
      <c r="CRK557" s="580"/>
      <c r="CRL557" s="3"/>
      <c r="CRM557" s="440"/>
      <c r="CRN557" s="3"/>
      <c r="CRO557" s="580"/>
      <c r="CRP557" s="3"/>
      <c r="CRQ557" s="440"/>
      <c r="CRR557" s="3"/>
      <c r="CRS557" s="580"/>
      <c r="CRT557" s="3"/>
      <c r="CRU557" s="440"/>
      <c r="CRV557" s="3"/>
      <c r="CRW557" s="580"/>
      <c r="CRX557" s="3"/>
      <c r="CRY557" s="440"/>
      <c r="CRZ557" s="3"/>
      <c r="CSA557" s="580"/>
      <c r="CSB557" s="3"/>
      <c r="CSC557" s="440"/>
      <c r="CSD557" s="3"/>
      <c r="CSE557" s="580"/>
      <c r="CSF557" s="3"/>
      <c r="CSG557" s="440"/>
      <c r="CSH557" s="3"/>
      <c r="CSI557" s="580"/>
      <c r="CSJ557" s="3"/>
      <c r="CSK557" s="440"/>
      <c r="CSL557" s="3"/>
      <c r="CSM557" s="580"/>
      <c r="CSN557" s="3"/>
      <c r="CSO557" s="440"/>
      <c r="CSP557" s="3"/>
      <c r="CSQ557" s="580"/>
      <c r="CSR557" s="3"/>
      <c r="CSS557" s="440"/>
      <c r="CST557" s="3"/>
      <c r="CSU557" s="580"/>
      <c r="CSV557" s="3"/>
      <c r="CSW557" s="440"/>
      <c r="CSX557" s="3"/>
      <c r="CSY557" s="580"/>
      <c r="CSZ557" s="3"/>
      <c r="CTA557" s="440"/>
      <c r="CTB557" s="3"/>
      <c r="CTC557" s="580"/>
      <c r="CTD557" s="3"/>
      <c r="CTE557" s="440"/>
      <c r="CTF557" s="3"/>
      <c r="CTG557" s="580"/>
      <c r="CTH557" s="3"/>
      <c r="CTI557" s="440"/>
      <c r="CTJ557" s="3"/>
      <c r="CTK557" s="580"/>
      <c r="CTL557" s="3"/>
      <c r="CTM557" s="440"/>
      <c r="CTN557" s="3"/>
      <c r="CTO557" s="580"/>
      <c r="CTP557" s="3"/>
      <c r="CTQ557" s="440"/>
      <c r="CTR557" s="3"/>
      <c r="CTS557" s="580"/>
      <c r="CTT557" s="3"/>
      <c r="CTU557" s="440"/>
      <c r="CTV557" s="3"/>
      <c r="CTW557" s="580"/>
      <c r="CTX557" s="3"/>
      <c r="CTY557" s="440"/>
      <c r="CTZ557" s="3"/>
      <c r="CUA557" s="580"/>
      <c r="CUB557" s="3"/>
      <c r="CUC557" s="440"/>
      <c r="CUD557" s="3"/>
      <c r="CUE557" s="580"/>
      <c r="CUF557" s="3"/>
      <c r="CUG557" s="440"/>
      <c r="CUH557" s="3"/>
      <c r="CUI557" s="580"/>
      <c r="CUJ557" s="3"/>
      <c r="CUK557" s="440"/>
      <c r="CUL557" s="3"/>
      <c r="CUM557" s="580"/>
      <c r="CUN557" s="3"/>
      <c r="CUO557" s="440"/>
      <c r="CUP557" s="3"/>
      <c r="CUQ557" s="580"/>
      <c r="CUR557" s="3"/>
      <c r="CUS557" s="440"/>
      <c r="CUT557" s="3"/>
      <c r="CUU557" s="580"/>
      <c r="CUV557" s="3"/>
      <c r="CUW557" s="440"/>
      <c r="CUX557" s="3"/>
      <c r="CUY557" s="580"/>
      <c r="CUZ557" s="3"/>
      <c r="CVA557" s="440"/>
      <c r="CVB557" s="3"/>
      <c r="CVC557" s="580"/>
      <c r="CVD557" s="3"/>
      <c r="CVE557" s="440"/>
      <c r="CVF557" s="3"/>
      <c r="CVG557" s="580"/>
      <c r="CVH557" s="3"/>
      <c r="CVI557" s="440"/>
      <c r="CVJ557" s="3"/>
      <c r="CVK557" s="580"/>
      <c r="CVL557" s="3"/>
      <c r="CVM557" s="440"/>
      <c r="CVN557" s="3"/>
      <c r="CVO557" s="580"/>
      <c r="CVP557" s="3"/>
      <c r="CVQ557" s="440"/>
      <c r="CVR557" s="3"/>
      <c r="CVS557" s="580"/>
      <c r="CVT557" s="3"/>
      <c r="CVU557" s="440"/>
      <c r="CVV557" s="3"/>
      <c r="CVW557" s="580"/>
      <c r="CVX557" s="3"/>
      <c r="CVY557" s="440"/>
      <c r="CVZ557" s="3"/>
      <c r="CWA557" s="580"/>
      <c r="CWB557" s="3"/>
      <c r="CWC557" s="440"/>
      <c r="CWD557" s="3"/>
      <c r="CWE557" s="580"/>
      <c r="CWF557" s="3"/>
      <c r="CWG557" s="440"/>
      <c r="CWH557" s="3"/>
      <c r="CWI557" s="580"/>
      <c r="CWJ557" s="3"/>
      <c r="CWK557" s="440"/>
      <c r="CWL557" s="3"/>
      <c r="CWM557" s="580"/>
      <c r="CWN557" s="3"/>
      <c r="CWO557" s="440"/>
      <c r="CWP557" s="3"/>
      <c r="CWQ557" s="580"/>
      <c r="CWR557" s="3"/>
      <c r="CWS557" s="440"/>
      <c r="CWT557" s="3"/>
      <c r="CWU557" s="580"/>
      <c r="CWV557" s="3"/>
      <c r="CWW557" s="440"/>
      <c r="CWX557" s="3"/>
      <c r="CWY557" s="580"/>
      <c r="CWZ557" s="3"/>
      <c r="CXA557" s="440"/>
      <c r="CXB557" s="3"/>
      <c r="CXC557" s="580"/>
      <c r="CXD557" s="3"/>
      <c r="CXE557" s="440"/>
      <c r="CXF557" s="3"/>
      <c r="CXG557" s="580"/>
      <c r="CXH557" s="3"/>
      <c r="CXI557" s="440"/>
      <c r="CXJ557" s="3"/>
      <c r="CXK557" s="580"/>
      <c r="CXL557" s="3"/>
      <c r="CXM557" s="440"/>
      <c r="CXN557" s="3"/>
      <c r="CXO557" s="580"/>
      <c r="CXP557" s="3"/>
      <c r="CXQ557" s="440"/>
      <c r="CXR557" s="3"/>
      <c r="CXS557" s="580"/>
      <c r="CXT557" s="3"/>
      <c r="CXU557" s="440"/>
      <c r="CXV557" s="3"/>
      <c r="CXW557" s="580"/>
      <c r="CXX557" s="3"/>
      <c r="CXY557" s="440"/>
      <c r="CXZ557" s="3"/>
      <c r="CYA557" s="580"/>
      <c r="CYB557" s="3"/>
      <c r="CYC557" s="440"/>
      <c r="CYD557" s="3"/>
      <c r="CYE557" s="580"/>
      <c r="CYF557" s="3"/>
      <c r="CYG557" s="440"/>
      <c r="CYH557" s="3"/>
      <c r="CYI557" s="580"/>
      <c r="CYJ557" s="3"/>
      <c r="CYK557" s="440"/>
      <c r="CYL557" s="3"/>
      <c r="CYM557" s="580"/>
      <c r="CYN557" s="3"/>
      <c r="CYO557" s="440"/>
      <c r="CYP557" s="3"/>
      <c r="CYQ557" s="580"/>
      <c r="CYR557" s="3"/>
      <c r="CYS557" s="440"/>
      <c r="CYT557" s="3"/>
      <c r="CYU557" s="580"/>
      <c r="CYV557" s="3"/>
      <c r="CYW557" s="440"/>
      <c r="CYX557" s="3"/>
      <c r="CYY557" s="580"/>
      <c r="CYZ557" s="3"/>
      <c r="CZA557" s="440"/>
      <c r="CZB557" s="3"/>
      <c r="CZC557" s="580"/>
      <c r="CZD557" s="3"/>
      <c r="CZE557" s="440"/>
      <c r="CZF557" s="3"/>
      <c r="CZG557" s="580"/>
      <c r="CZH557" s="3"/>
      <c r="CZI557" s="440"/>
      <c r="CZJ557" s="3"/>
      <c r="CZK557" s="580"/>
      <c r="CZL557" s="3"/>
      <c r="CZM557" s="440"/>
      <c r="CZN557" s="3"/>
      <c r="CZO557" s="580"/>
      <c r="CZP557" s="3"/>
      <c r="CZQ557" s="440"/>
      <c r="CZR557" s="3"/>
      <c r="CZS557" s="580"/>
      <c r="CZT557" s="3"/>
      <c r="CZU557" s="440"/>
      <c r="CZV557" s="3"/>
      <c r="CZW557" s="580"/>
      <c r="CZX557" s="3"/>
      <c r="CZY557" s="440"/>
      <c r="CZZ557" s="3"/>
      <c r="DAA557" s="580"/>
      <c r="DAB557" s="3"/>
      <c r="DAC557" s="440"/>
      <c r="DAD557" s="3"/>
      <c r="DAE557" s="580"/>
      <c r="DAF557" s="3"/>
      <c r="DAG557" s="440"/>
      <c r="DAH557" s="3"/>
      <c r="DAI557" s="580"/>
      <c r="DAJ557" s="3"/>
      <c r="DAK557" s="440"/>
      <c r="DAL557" s="3"/>
      <c r="DAM557" s="580"/>
      <c r="DAN557" s="3"/>
      <c r="DAO557" s="440"/>
      <c r="DAP557" s="3"/>
      <c r="DAQ557" s="580"/>
      <c r="DAR557" s="3"/>
      <c r="DAS557" s="440"/>
      <c r="DAT557" s="3"/>
      <c r="DAU557" s="580"/>
      <c r="DAV557" s="3"/>
      <c r="DAW557" s="440"/>
      <c r="DAX557" s="3"/>
      <c r="DAY557" s="580"/>
      <c r="DAZ557" s="3"/>
      <c r="DBA557" s="440"/>
      <c r="DBB557" s="3"/>
      <c r="DBC557" s="580"/>
      <c r="DBD557" s="3"/>
      <c r="DBE557" s="440"/>
      <c r="DBF557" s="3"/>
      <c r="DBG557" s="580"/>
      <c r="DBH557" s="3"/>
      <c r="DBI557" s="440"/>
      <c r="DBJ557" s="3"/>
      <c r="DBK557" s="580"/>
      <c r="DBL557" s="3"/>
      <c r="DBM557" s="440"/>
      <c r="DBN557" s="3"/>
      <c r="DBO557" s="580"/>
      <c r="DBP557" s="3"/>
      <c r="DBQ557" s="440"/>
      <c r="DBR557" s="3"/>
      <c r="DBS557" s="580"/>
      <c r="DBT557" s="3"/>
      <c r="DBU557" s="440"/>
      <c r="DBV557" s="3"/>
      <c r="DBW557" s="580"/>
      <c r="DBX557" s="3"/>
      <c r="DBY557" s="440"/>
      <c r="DBZ557" s="3"/>
      <c r="DCA557" s="580"/>
      <c r="DCB557" s="3"/>
      <c r="DCC557" s="440"/>
      <c r="DCD557" s="3"/>
      <c r="DCE557" s="580"/>
      <c r="DCF557" s="3"/>
      <c r="DCG557" s="440"/>
      <c r="DCH557" s="3"/>
      <c r="DCI557" s="580"/>
      <c r="DCJ557" s="3"/>
      <c r="DCK557" s="440"/>
      <c r="DCL557" s="3"/>
      <c r="DCM557" s="580"/>
      <c r="DCN557" s="3"/>
      <c r="DCO557" s="440"/>
      <c r="DCP557" s="3"/>
      <c r="DCQ557" s="580"/>
      <c r="DCR557" s="3"/>
      <c r="DCS557" s="440"/>
      <c r="DCT557" s="3"/>
      <c r="DCU557" s="580"/>
      <c r="DCV557" s="3"/>
      <c r="DCW557" s="440"/>
      <c r="DCX557" s="3"/>
      <c r="DCY557" s="580"/>
      <c r="DCZ557" s="3"/>
      <c r="DDA557" s="440"/>
      <c r="DDB557" s="3"/>
      <c r="DDC557" s="580"/>
      <c r="DDD557" s="3"/>
      <c r="DDE557" s="440"/>
      <c r="DDF557" s="3"/>
      <c r="DDG557" s="580"/>
      <c r="DDH557" s="3"/>
      <c r="DDI557" s="440"/>
      <c r="DDJ557" s="3"/>
      <c r="DDK557" s="580"/>
      <c r="DDL557" s="3"/>
      <c r="DDM557" s="440"/>
      <c r="DDN557" s="3"/>
      <c r="DDO557" s="580"/>
      <c r="DDP557" s="3"/>
      <c r="DDQ557" s="440"/>
      <c r="DDR557" s="3"/>
      <c r="DDS557" s="580"/>
      <c r="DDT557" s="3"/>
      <c r="DDU557" s="440"/>
      <c r="DDV557" s="3"/>
      <c r="DDW557" s="580"/>
      <c r="DDX557" s="3"/>
      <c r="DDY557" s="440"/>
      <c r="DDZ557" s="3"/>
      <c r="DEA557" s="580"/>
      <c r="DEB557" s="3"/>
      <c r="DEC557" s="440"/>
      <c r="DED557" s="3"/>
      <c r="DEE557" s="580"/>
      <c r="DEF557" s="3"/>
      <c r="DEG557" s="440"/>
      <c r="DEH557" s="3"/>
      <c r="DEI557" s="580"/>
      <c r="DEJ557" s="3"/>
      <c r="DEK557" s="440"/>
      <c r="DEL557" s="3"/>
      <c r="DEM557" s="580"/>
      <c r="DEN557" s="3"/>
      <c r="DEO557" s="440"/>
      <c r="DEP557" s="3"/>
      <c r="DEQ557" s="580"/>
      <c r="DER557" s="3"/>
      <c r="DES557" s="440"/>
      <c r="DET557" s="3"/>
      <c r="DEU557" s="580"/>
      <c r="DEV557" s="3"/>
      <c r="DEW557" s="440"/>
      <c r="DEX557" s="3"/>
      <c r="DEY557" s="580"/>
      <c r="DEZ557" s="3"/>
      <c r="DFA557" s="440"/>
      <c r="DFB557" s="3"/>
      <c r="DFC557" s="580"/>
      <c r="DFD557" s="3"/>
      <c r="DFE557" s="440"/>
      <c r="DFF557" s="3"/>
      <c r="DFG557" s="580"/>
      <c r="DFH557" s="3"/>
      <c r="DFI557" s="440"/>
      <c r="DFJ557" s="3"/>
      <c r="DFK557" s="580"/>
      <c r="DFL557" s="3"/>
      <c r="DFM557" s="440"/>
      <c r="DFN557" s="3"/>
      <c r="DFO557" s="580"/>
      <c r="DFP557" s="3"/>
      <c r="DFQ557" s="440"/>
      <c r="DFR557" s="3"/>
      <c r="DFS557" s="580"/>
      <c r="DFT557" s="3"/>
      <c r="DFU557" s="440"/>
      <c r="DFV557" s="3"/>
      <c r="DFW557" s="580"/>
      <c r="DFX557" s="3"/>
      <c r="DFY557" s="440"/>
      <c r="DFZ557" s="3"/>
      <c r="DGA557" s="580"/>
      <c r="DGB557" s="3"/>
      <c r="DGC557" s="440"/>
      <c r="DGD557" s="3"/>
      <c r="DGE557" s="580"/>
      <c r="DGF557" s="3"/>
      <c r="DGG557" s="440"/>
      <c r="DGH557" s="3"/>
      <c r="DGI557" s="580"/>
      <c r="DGJ557" s="3"/>
      <c r="DGK557" s="440"/>
      <c r="DGL557" s="3"/>
      <c r="DGM557" s="580"/>
      <c r="DGN557" s="3"/>
      <c r="DGO557" s="440"/>
      <c r="DGP557" s="3"/>
      <c r="DGQ557" s="580"/>
      <c r="DGR557" s="3"/>
      <c r="DGS557" s="440"/>
      <c r="DGT557" s="3"/>
      <c r="DGU557" s="580"/>
      <c r="DGV557" s="3"/>
      <c r="DGW557" s="440"/>
      <c r="DGX557" s="3"/>
      <c r="DGY557" s="580"/>
      <c r="DGZ557" s="3"/>
      <c r="DHA557" s="440"/>
      <c r="DHB557" s="3"/>
      <c r="DHC557" s="580"/>
      <c r="DHD557" s="3"/>
      <c r="DHE557" s="440"/>
      <c r="DHF557" s="3"/>
      <c r="DHG557" s="580"/>
      <c r="DHH557" s="3"/>
      <c r="DHI557" s="440"/>
      <c r="DHJ557" s="3"/>
      <c r="DHK557" s="580"/>
      <c r="DHL557" s="3"/>
      <c r="DHM557" s="440"/>
      <c r="DHN557" s="3"/>
      <c r="DHO557" s="580"/>
      <c r="DHP557" s="3"/>
      <c r="DHQ557" s="440"/>
      <c r="DHR557" s="3"/>
      <c r="DHS557" s="580"/>
      <c r="DHT557" s="3"/>
      <c r="DHU557" s="440"/>
      <c r="DHV557" s="3"/>
      <c r="DHW557" s="580"/>
      <c r="DHX557" s="3"/>
      <c r="DHY557" s="440"/>
      <c r="DHZ557" s="3"/>
      <c r="DIA557" s="580"/>
      <c r="DIB557" s="3"/>
      <c r="DIC557" s="440"/>
      <c r="DID557" s="3"/>
      <c r="DIE557" s="580"/>
      <c r="DIF557" s="3"/>
      <c r="DIG557" s="440"/>
      <c r="DIH557" s="3"/>
      <c r="DII557" s="580"/>
      <c r="DIJ557" s="3"/>
      <c r="DIK557" s="440"/>
      <c r="DIL557" s="3"/>
      <c r="DIM557" s="580"/>
      <c r="DIN557" s="3"/>
      <c r="DIO557" s="440"/>
      <c r="DIP557" s="3"/>
      <c r="DIQ557" s="580"/>
      <c r="DIR557" s="3"/>
      <c r="DIS557" s="440"/>
      <c r="DIT557" s="3"/>
      <c r="DIU557" s="580"/>
      <c r="DIV557" s="3"/>
      <c r="DIW557" s="440"/>
      <c r="DIX557" s="3"/>
      <c r="DIY557" s="580"/>
      <c r="DIZ557" s="3"/>
      <c r="DJA557" s="440"/>
      <c r="DJB557" s="3"/>
      <c r="DJC557" s="580"/>
      <c r="DJD557" s="3"/>
      <c r="DJE557" s="440"/>
      <c r="DJF557" s="3"/>
      <c r="DJG557" s="580"/>
      <c r="DJH557" s="3"/>
      <c r="DJI557" s="440"/>
      <c r="DJJ557" s="3"/>
      <c r="DJK557" s="580"/>
      <c r="DJL557" s="3"/>
      <c r="DJM557" s="440"/>
      <c r="DJN557" s="3"/>
      <c r="DJO557" s="580"/>
      <c r="DJP557" s="3"/>
      <c r="DJQ557" s="440"/>
      <c r="DJR557" s="3"/>
      <c r="DJS557" s="580"/>
      <c r="DJT557" s="3"/>
      <c r="DJU557" s="440"/>
      <c r="DJV557" s="3"/>
      <c r="DJW557" s="580"/>
      <c r="DJX557" s="3"/>
      <c r="DJY557" s="440"/>
      <c r="DJZ557" s="3"/>
      <c r="DKA557" s="580"/>
      <c r="DKB557" s="3"/>
      <c r="DKC557" s="440"/>
      <c r="DKD557" s="3"/>
      <c r="DKE557" s="580"/>
      <c r="DKF557" s="3"/>
      <c r="DKG557" s="440"/>
      <c r="DKH557" s="3"/>
      <c r="DKI557" s="580"/>
      <c r="DKJ557" s="3"/>
      <c r="DKK557" s="440"/>
      <c r="DKL557" s="3"/>
      <c r="DKM557" s="580"/>
      <c r="DKN557" s="3"/>
      <c r="DKO557" s="440"/>
      <c r="DKP557" s="3"/>
      <c r="DKQ557" s="580"/>
      <c r="DKR557" s="3"/>
      <c r="DKS557" s="440"/>
      <c r="DKT557" s="3"/>
      <c r="DKU557" s="580"/>
      <c r="DKV557" s="3"/>
      <c r="DKW557" s="440"/>
      <c r="DKX557" s="3"/>
      <c r="DKY557" s="580"/>
      <c r="DKZ557" s="3"/>
      <c r="DLA557" s="440"/>
      <c r="DLB557" s="3"/>
      <c r="DLC557" s="580"/>
      <c r="DLD557" s="3"/>
      <c r="DLE557" s="440"/>
      <c r="DLF557" s="3"/>
      <c r="DLG557" s="580"/>
      <c r="DLH557" s="3"/>
      <c r="DLI557" s="440"/>
      <c r="DLJ557" s="3"/>
      <c r="DLK557" s="580"/>
      <c r="DLL557" s="3"/>
      <c r="DLM557" s="440"/>
      <c r="DLN557" s="3"/>
      <c r="DLO557" s="580"/>
      <c r="DLP557" s="3"/>
      <c r="DLQ557" s="440"/>
      <c r="DLR557" s="3"/>
      <c r="DLS557" s="580"/>
      <c r="DLT557" s="3"/>
      <c r="DLU557" s="440"/>
      <c r="DLV557" s="3"/>
      <c r="DLW557" s="580"/>
      <c r="DLX557" s="3"/>
      <c r="DLY557" s="440"/>
      <c r="DLZ557" s="3"/>
      <c r="DMA557" s="580"/>
      <c r="DMB557" s="3"/>
      <c r="DMC557" s="440"/>
      <c r="DMD557" s="3"/>
      <c r="DME557" s="580"/>
      <c r="DMF557" s="3"/>
      <c r="DMG557" s="440"/>
      <c r="DMH557" s="3"/>
      <c r="DMI557" s="580"/>
      <c r="DMJ557" s="3"/>
      <c r="DMK557" s="440"/>
      <c r="DML557" s="3"/>
      <c r="DMM557" s="580"/>
      <c r="DMN557" s="3"/>
      <c r="DMO557" s="440"/>
      <c r="DMP557" s="3"/>
      <c r="DMQ557" s="580"/>
      <c r="DMR557" s="3"/>
      <c r="DMS557" s="440"/>
      <c r="DMT557" s="3"/>
      <c r="DMU557" s="580"/>
      <c r="DMV557" s="3"/>
      <c r="DMW557" s="440"/>
      <c r="DMX557" s="3"/>
      <c r="DMY557" s="580"/>
      <c r="DMZ557" s="3"/>
      <c r="DNA557" s="440"/>
      <c r="DNB557" s="3"/>
      <c r="DNC557" s="580"/>
      <c r="DND557" s="3"/>
      <c r="DNE557" s="440"/>
      <c r="DNF557" s="3"/>
      <c r="DNG557" s="580"/>
      <c r="DNH557" s="3"/>
      <c r="DNI557" s="440"/>
      <c r="DNJ557" s="3"/>
      <c r="DNK557" s="580"/>
      <c r="DNL557" s="3"/>
      <c r="DNM557" s="440"/>
      <c r="DNN557" s="3"/>
      <c r="DNO557" s="580"/>
      <c r="DNP557" s="3"/>
      <c r="DNQ557" s="440"/>
      <c r="DNR557" s="3"/>
      <c r="DNS557" s="580"/>
      <c r="DNT557" s="3"/>
      <c r="DNU557" s="440"/>
      <c r="DNV557" s="3"/>
      <c r="DNW557" s="580"/>
      <c r="DNX557" s="3"/>
      <c r="DNY557" s="440"/>
      <c r="DNZ557" s="3"/>
      <c r="DOA557" s="580"/>
      <c r="DOB557" s="3"/>
      <c r="DOC557" s="440"/>
      <c r="DOD557" s="3"/>
      <c r="DOE557" s="580"/>
      <c r="DOF557" s="3"/>
      <c r="DOG557" s="440"/>
      <c r="DOH557" s="3"/>
      <c r="DOI557" s="580"/>
      <c r="DOJ557" s="3"/>
      <c r="DOK557" s="440"/>
      <c r="DOL557" s="3"/>
      <c r="DOM557" s="580"/>
      <c r="DON557" s="3"/>
      <c r="DOO557" s="440"/>
      <c r="DOP557" s="3"/>
      <c r="DOQ557" s="580"/>
      <c r="DOR557" s="3"/>
      <c r="DOS557" s="440"/>
      <c r="DOT557" s="3"/>
      <c r="DOU557" s="580"/>
      <c r="DOV557" s="3"/>
      <c r="DOW557" s="440"/>
      <c r="DOX557" s="3"/>
      <c r="DOY557" s="580"/>
      <c r="DOZ557" s="3"/>
      <c r="DPA557" s="440"/>
      <c r="DPB557" s="3"/>
      <c r="DPC557" s="580"/>
      <c r="DPD557" s="3"/>
      <c r="DPE557" s="440"/>
      <c r="DPF557" s="3"/>
      <c r="DPG557" s="580"/>
      <c r="DPH557" s="3"/>
      <c r="DPI557" s="440"/>
      <c r="DPJ557" s="3"/>
      <c r="DPK557" s="580"/>
      <c r="DPL557" s="3"/>
      <c r="DPM557" s="440"/>
      <c r="DPN557" s="3"/>
      <c r="DPO557" s="580"/>
      <c r="DPP557" s="3"/>
      <c r="DPQ557" s="440"/>
      <c r="DPR557" s="3"/>
      <c r="DPS557" s="580"/>
      <c r="DPT557" s="3"/>
      <c r="DPU557" s="440"/>
      <c r="DPV557" s="3"/>
      <c r="DPW557" s="580"/>
      <c r="DPX557" s="3"/>
      <c r="DPY557" s="440"/>
      <c r="DPZ557" s="3"/>
      <c r="DQA557" s="580"/>
      <c r="DQB557" s="3"/>
      <c r="DQC557" s="440"/>
      <c r="DQD557" s="3"/>
      <c r="DQE557" s="580"/>
      <c r="DQF557" s="3"/>
      <c r="DQG557" s="440"/>
      <c r="DQH557" s="3"/>
      <c r="DQI557" s="580"/>
      <c r="DQJ557" s="3"/>
      <c r="DQK557" s="440"/>
      <c r="DQL557" s="3"/>
      <c r="DQM557" s="580"/>
      <c r="DQN557" s="3"/>
      <c r="DQO557" s="440"/>
      <c r="DQP557" s="3"/>
      <c r="DQQ557" s="580"/>
      <c r="DQR557" s="3"/>
      <c r="DQS557" s="440"/>
      <c r="DQT557" s="3"/>
      <c r="DQU557" s="580"/>
      <c r="DQV557" s="3"/>
      <c r="DQW557" s="440"/>
      <c r="DQX557" s="3"/>
      <c r="DQY557" s="580"/>
      <c r="DQZ557" s="3"/>
      <c r="DRA557" s="440"/>
      <c r="DRB557" s="3"/>
      <c r="DRC557" s="580"/>
      <c r="DRD557" s="3"/>
      <c r="DRE557" s="440"/>
      <c r="DRF557" s="3"/>
      <c r="DRG557" s="580"/>
      <c r="DRH557" s="3"/>
      <c r="DRI557" s="440"/>
      <c r="DRJ557" s="3"/>
      <c r="DRK557" s="580"/>
      <c r="DRL557" s="3"/>
      <c r="DRM557" s="440"/>
      <c r="DRN557" s="3"/>
      <c r="DRO557" s="580"/>
      <c r="DRP557" s="3"/>
      <c r="DRQ557" s="440"/>
      <c r="DRR557" s="3"/>
      <c r="DRS557" s="580"/>
      <c r="DRT557" s="3"/>
      <c r="DRU557" s="440"/>
      <c r="DRV557" s="3"/>
      <c r="DRW557" s="580"/>
      <c r="DRX557" s="3"/>
      <c r="DRY557" s="440"/>
      <c r="DRZ557" s="3"/>
      <c r="DSA557" s="580"/>
      <c r="DSB557" s="3"/>
      <c r="DSC557" s="440"/>
      <c r="DSD557" s="3"/>
      <c r="DSE557" s="580"/>
      <c r="DSF557" s="3"/>
      <c r="DSG557" s="440"/>
      <c r="DSH557" s="3"/>
      <c r="DSI557" s="580"/>
      <c r="DSJ557" s="3"/>
      <c r="DSK557" s="440"/>
      <c r="DSL557" s="3"/>
      <c r="DSM557" s="580"/>
      <c r="DSN557" s="3"/>
      <c r="DSO557" s="440"/>
      <c r="DSP557" s="3"/>
      <c r="DSQ557" s="580"/>
      <c r="DSR557" s="3"/>
      <c r="DSS557" s="440"/>
      <c r="DST557" s="3"/>
      <c r="DSU557" s="580"/>
      <c r="DSV557" s="3"/>
      <c r="DSW557" s="440"/>
      <c r="DSX557" s="3"/>
      <c r="DSY557" s="580"/>
      <c r="DSZ557" s="3"/>
      <c r="DTA557" s="440"/>
      <c r="DTB557" s="3"/>
      <c r="DTC557" s="580"/>
      <c r="DTD557" s="3"/>
      <c r="DTE557" s="440"/>
      <c r="DTF557" s="3"/>
      <c r="DTG557" s="580"/>
      <c r="DTH557" s="3"/>
      <c r="DTI557" s="440"/>
      <c r="DTJ557" s="3"/>
      <c r="DTK557" s="580"/>
      <c r="DTL557" s="3"/>
      <c r="DTM557" s="440"/>
      <c r="DTN557" s="3"/>
      <c r="DTO557" s="580"/>
      <c r="DTP557" s="3"/>
      <c r="DTQ557" s="440"/>
      <c r="DTR557" s="3"/>
      <c r="DTS557" s="580"/>
      <c r="DTT557" s="3"/>
      <c r="DTU557" s="440"/>
      <c r="DTV557" s="3"/>
      <c r="DTW557" s="580"/>
      <c r="DTX557" s="3"/>
      <c r="DTY557" s="440"/>
      <c r="DTZ557" s="3"/>
      <c r="DUA557" s="580"/>
      <c r="DUB557" s="3"/>
      <c r="DUC557" s="440"/>
      <c r="DUD557" s="3"/>
      <c r="DUE557" s="580"/>
      <c r="DUF557" s="3"/>
      <c r="DUG557" s="440"/>
      <c r="DUH557" s="3"/>
      <c r="DUI557" s="580"/>
      <c r="DUJ557" s="3"/>
      <c r="DUK557" s="440"/>
      <c r="DUL557" s="3"/>
      <c r="DUM557" s="580"/>
      <c r="DUN557" s="3"/>
      <c r="DUO557" s="440"/>
      <c r="DUP557" s="3"/>
      <c r="DUQ557" s="580"/>
      <c r="DUR557" s="3"/>
      <c r="DUS557" s="440"/>
      <c r="DUT557" s="3"/>
      <c r="DUU557" s="580"/>
      <c r="DUV557" s="3"/>
      <c r="DUW557" s="440"/>
      <c r="DUX557" s="3"/>
      <c r="DUY557" s="580"/>
      <c r="DUZ557" s="3"/>
      <c r="DVA557" s="440"/>
      <c r="DVB557" s="3"/>
      <c r="DVC557" s="580"/>
      <c r="DVD557" s="3"/>
      <c r="DVE557" s="440"/>
      <c r="DVF557" s="3"/>
      <c r="DVG557" s="580"/>
      <c r="DVH557" s="3"/>
      <c r="DVI557" s="440"/>
      <c r="DVJ557" s="3"/>
      <c r="DVK557" s="580"/>
      <c r="DVL557" s="3"/>
      <c r="DVM557" s="440"/>
      <c r="DVN557" s="3"/>
      <c r="DVO557" s="580"/>
      <c r="DVP557" s="3"/>
      <c r="DVQ557" s="440"/>
      <c r="DVR557" s="3"/>
      <c r="DVS557" s="580"/>
      <c r="DVT557" s="3"/>
      <c r="DVU557" s="440"/>
      <c r="DVV557" s="3"/>
      <c r="DVW557" s="580"/>
      <c r="DVX557" s="3"/>
      <c r="DVY557" s="440"/>
      <c r="DVZ557" s="3"/>
      <c r="DWA557" s="580"/>
      <c r="DWB557" s="3"/>
      <c r="DWC557" s="440"/>
      <c r="DWD557" s="3"/>
      <c r="DWE557" s="580"/>
      <c r="DWF557" s="3"/>
      <c r="DWG557" s="440"/>
      <c r="DWH557" s="3"/>
      <c r="DWI557" s="580"/>
      <c r="DWJ557" s="3"/>
      <c r="DWK557" s="440"/>
      <c r="DWL557" s="3"/>
      <c r="DWM557" s="580"/>
      <c r="DWN557" s="3"/>
      <c r="DWO557" s="440"/>
      <c r="DWP557" s="3"/>
      <c r="DWQ557" s="580"/>
      <c r="DWR557" s="3"/>
      <c r="DWS557" s="440"/>
      <c r="DWT557" s="3"/>
      <c r="DWU557" s="580"/>
      <c r="DWV557" s="3"/>
      <c r="DWW557" s="440"/>
      <c r="DWX557" s="3"/>
      <c r="DWY557" s="580"/>
      <c r="DWZ557" s="3"/>
      <c r="DXA557" s="440"/>
      <c r="DXB557" s="3"/>
      <c r="DXC557" s="580"/>
      <c r="DXD557" s="3"/>
      <c r="DXE557" s="440"/>
      <c r="DXF557" s="3"/>
      <c r="DXG557" s="580"/>
      <c r="DXH557" s="3"/>
      <c r="DXI557" s="440"/>
      <c r="DXJ557" s="3"/>
      <c r="DXK557" s="580"/>
      <c r="DXL557" s="3"/>
      <c r="DXM557" s="440"/>
      <c r="DXN557" s="3"/>
      <c r="DXO557" s="580"/>
      <c r="DXP557" s="3"/>
      <c r="DXQ557" s="440"/>
      <c r="DXR557" s="3"/>
      <c r="DXS557" s="580"/>
      <c r="DXT557" s="3"/>
      <c r="DXU557" s="440"/>
      <c r="DXV557" s="3"/>
      <c r="DXW557" s="580"/>
      <c r="DXX557" s="3"/>
      <c r="DXY557" s="440"/>
      <c r="DXZ557" s="3"/>
      <c r="DYA557" s="580"/>
      <c r="DYB557" s="3"/>
      <c r="DYC557" s="440"/>
      <c r="DYD557" s="3"/>
      <c r="DYE557" s="580"/>
      <c r="DYF557" s="3"/>
      <c r="DYG557" s="440"/>
      <c r="DYH557" s="3"/>
      <c r="DYI557" s="580"/>
      <c r="DYJ557" s="3"/>
      <c r="DYK557" s="440"/>
      <c r="DYL557" s="3"/>
      <c r="DYM557" s="580"/>
      <c r="DYN557" s="3"/>
      <c r="DYO557" s="440"/>
      <c r="DYP557" s="3"/>
      <c r="DYQ557" s="580"/>
      <c r="DYR557" s="3"/>
      <c r="DYS557" s="440"/>
      <c r="DYT557" s="3"/>
      <c r="DYU557" s="580"/>
      <c r="DYV557" s="3"/>
      <c r="DYW557" s="440"/>
      <c r="DYX557" s="3"/>
      <c r="DYY557" s="580"/>
      <c r="DYZ557" s="3"/>
      <c r="DZA557" s="440"/>
      <c r="DZB557" s="3"/>
      <c r="DZC557" s="580"/>
      <c r="DZD557" s="3"/>
      <c r="DZE557" s="440"/>
      <c r="DZF557" s="3"/>
      <c r="DZG557" s="580"/>
      <c r="DZH557" s="3"/>
      <c r="DZI557" s="440"/>
      <c r="DZJ557" s="3"/>
      <c r="DZK557" s="580"/>
      <c r="DZL557" s="3"/>
      <c r="DZM557" s="440"/>
      <c r="DZN557" s="3"/>
      <c r="DZO557" s="580"/>
      <c r="DZP557" s="3"/>
      <c r="DZQ557" s="440"/>
      <c r="DZR557" s="3"/>
      <c r="DZS557" s="580"/>
      <c r="DZT557" s="3"/>
      <c r="DZU557" s="440"/>
      <c r="DZV557" s="3"/>
      <c r="DZW557" s="580"/>
      <c r="DZX557" s="3"/>
      <c r="DZY557" s="440"/>
      <c r="DZZ557" s="3"/>
      <c r="EAA557" s="580"/>
      <c r="EAB557" s="3"/>
      <c r="EAC557" s="440"/>
      <c r="EAD557" s="3"/>
      <c r="EAE557" s="580"/>
      <c r="EAF557" s="3"/>
      <c r="EAG557" s="440"/>
      <c r="EAH557" s="3"/>
      <c r="EAI557" s="580"/>
      <c r="EAJ557" s="3"/>
      <c r="EAK557" s="440"/>
      <c r="EAL557" s="3"/>
      <c r="EAM557" s="580"/>
      <c r="EAN557" s="3"/>
      <c r="EAO557" s="440"/>
      <c r="EAP557" s="3"/>
      <c r="EAQ557" s="580"/>
      <c r="EAR557" s="3"/>
      <c r="EAS557" s="440"/>
      <c r="EAT557" s="3"/>
      <c r="EAU557" s="580"/>
      <c r="EAV557" s="3"/>
      <c r="EAW557" s="440"/>
      <c r="EAX557" s="3"/>
      <c r="EAY557" s="580"/>
      <c r="EAZ557" s="3"/>
      <c r="EBA557" s="440"/>
      <c r="EBB557" s="3"/>
      <c r="EBC557" s="580"/>
      <c r="EBD557" s="3"/>
      <c r="EBE557" s="440"/>
      <c r="EBF557" s="3"/>
      <c r="EBG557" s="580"/>
      <c r="EBH557" s="3"/>
      <c r="EBI557" s="440"/>
      <c r="EBJ557" s="3"/>
      <c r="EBK557" s="580"/>
      <c r="EBL557" s="3"/>
      <c r="EBM557" s="440"/>
      <c r="EBN557" s="3"/>
      <c r="EBO557" s="580"/>
      <c r="EBP557" s="3"/>
      <c r="EBQ557" s="440"/>
      <c r="EBR557" s="3"/>
      <c r="EBS557" s="580"/>
      <c r="EBT557" s="3"/>
      <c r="EBU557" s="440"/>
      <c r="EBV557" s="3"/>
      <c r="EBW557" s="580"/>
      <c r="EBX557" s="3"/>
      <c r="EBY557" s="440"/>
      <c r="EBZ557" s="3"/>
      <c r="ECA557" s="580"/>
      <c r="ECB557" s="3"/>
      <c r="ECC557" s="440"/>
      <c r="ECD557" s="3"/>
      <c r="ECE557" s="580"/>
      <c r="ECF557" s="3"/>
      <c r="ECG557" s="440"/>
      <c r="ECH557" s="3"/>
      <c r="ECI557" s="580"/>
      <c r="ECJ557" s="3"/>
      <c r="ECK557" s="440"/>
      <c r="ECL557" s="3"/>
      <c r="ECM557" s="580"/>
      <c r="ECN557" s="3"/>
      <c r="ECO557" s="440"/>
      <c r="ECP557" s="3"/>
      <c r="ECQ557" s="580"/>
      <c r="ECR557" s="3"/>
      <c r="ECS557" s="440"/>
      <c r="ECT557" s="3"/>
      <c r="ECU557" s="580"/>
      <c r="ECV557" s="3"/>
      <c r="ECW557" s="440"/>
      <c r="ECX557" s="3"/>
      <c r="ECY557" s="580"/>
      <c r="ECZ557" s="3"/>
      <c r="EDA557" s="440"/>
      <c r="EDB557" s="3"/>
      <c r="EDC557" s="580"/>
      <c r="EDD557" s="3"/>
      <c r="EDE557" s="440"/>
      <c r="EDF557" s="3"/>
      <c r="EDG557" s="580"/>
      <c r="EDH557" s="3"/>
      <c r="EDI557" s="440"/>
      <c r="EDJ557" s="3"/>
      <c r="EDK557" s="580"/>
      <c r="EDL557" s="3"/>
      <c r="EDM557" s="440"/>
      <c r="EDN557" s="3"/>
      <c r="EDO557" s="580"/>
      <c r="EDP557" s="3"/>
      <c r="EDQ557" s="440"/>
      <c r="EDR557" s="3"/>
      <c r="EDS557" s="580"/>
      <c r="EDT557" s="3"/>
      <c r="EDU557" s="440"/>
      <c r="EDV557" s="3"/>
      <c r="EDW557" s="580"/>
      <c r="EDX557" s="3"/>
      <c r="EDY557" s="440"/>
      <c r="EDZ557" s="3"/>
      <c r="EEA557" s="580"/>
      <c r="EEB557" s="3"/>
      <c r="EEC557" s="440"/>
      <c r="EED557" s="3"/>
      <c r="EEE557" s="580"/>
      <c r="EEF557" s="3"/>
      <c r="EEG557" s="440"/>
      <c r="EEH557" s="3"/>
      <c r="EEI557" s="580"/>
      <c r="EEJ557" s="3"/>
      <c r="EEK557" s="440"/>
      <c r="EEL557" s="3"/>
      <c r="EEM557" s="580"/>
      <c r="EEN557" s="3"/>
      <c r="EEO557" s="440"/>
      <c r="EEP557" s="3"/>
      <c r="EEQ557" s="580"/>
      <c r="EER557" s="3"/>
      <c r="EES557" s="440"/>
      <c r="EET557" s="3"/>
      <c r="EEU557" s="580"/>
      <c r="EEV557" s="3"/>
      <c r="EEW557" s="440"/>
      <c r="EEX557" s="3"/>
      <c r="EEY557" s="580"/>
      <c r="EEZ557" s="3"/>
      <c r="EFA557" s="440"/>
      <c r="EFB557" s="3"/>
      <c r="EFC557" s="580"/>
      <c r="EFD557" s="3"/>
      <c r="EFE557" s="440"/>
      <c r="EFF557" s="3"/>
      <c r="EFG557" s="580"/>
      <c r="EFH557" s="3"/>
      <c r="EFI557" s="440"/>
      <c r="EFJ557" s="3"/>
      <c r="EFK557" s="580"/>
      <c r="EFL557" s="3"/>
      <c r="EFM557" s="440"/>
      <c r="EFN557" s="3"/>
      <c r="EFO557" s="580"/>
      <c r="EFP557" s="3"/>
      <c r="EFQ557" s="440"/>
      <c r="EFR557" s="3"/>
      <c r="EFS557" s="580"/>
      <c r="EFT557" s="3"/>
      <c r="EFU557" s="440"/>
      <c r="EFV557" s="3"/>
      <c r="EFW557" s="580"/>
      <c r="EFX557" s="3"/>
      <c r="EFY557" s="440"/>
      <c r="EFZ557" s="3"/>
      <c r="EGA557" s="580"/>
      <c r="EGB557" s="3"/>
      <c r="EGC557" s="440"/>
      <c r="EGD557" s="3"/>
      <c r="EGE557" s="580"/>
      <c r="EGF557" s="3"/>
      <c r="EGG557" s="440"/>
      <c r="EGH557" s="3"/>
      <c r="EGI557" s="580"/>
      <c r="EGJ557" s="3"/>
      <c r="EGK557" s="440"/>
      <c r="EGL557" s="3"/>
      <c r="EGM557" s="580"/>
      <c r="EGN557" s="3"/>
      <c r="EGO557" s="440"/>
      <c r="EGP557" s="3"/>
      <c r="EGQ557" s="580"/>
      <c r="EGR557" s="3"/>
      <c r="EGS557" s="440"/>
      <c r="EGT557" s="3"/>
      <c r="EGU557" s="580"/>
      <c r="EGV557" s="3"/>
      <c r="EGW557" s="440"/>
      <c r="EGX557" s="3"/>
      <c r="EGY557" s="580"/>
      <c r="EGZ557" s="3"/>
      <c r="EHA557" s="440"/>
      <c r="EHB557" s="3"/>
      <c r="EHC557" s="580"/>
      <c r="EHD557" s="3"/>
      <c r="EHE557" s="440"/>
      <c r="EHF557" s="3"/>
      <c r="EHG557" s="580"/>
      <c r="EHH557" s="3"/>
      <c r="EHI557" s="440"/>
      <c r="EHJ557" s="3"/>
      <c r="EHK557" s="580"/>
      <c r="EHL557" s="3"/>
      <c r="EHM557" s="440"/>
      <c r="EHN557" s="3"/>
      <c r="EHO557" s="580"/>
      <c r="EHP557" s="3"/>
      <c r="EHQ557" s="440"/>
      <c r="EHR557" s="3"/>
      <c r="EHS557" s="580"/>
      <c r="EHT557" s="3"/>
      <c r="EHU557" s="440"/>
      <c r="EHV557" s="3"/>
      <c r="EHW557" s="580"/>
      <c r="EHX557" s="3"/>
      <c r="EHY557" s="440"/>
      <c r="EHZ557" s="3"/>
      <c r="EIA557" s="580"/>
      <c r="EIB557" s="3"/>
      <c r="EIC557" s="440"/>
      <c r="EID557" s="3"/>
      <c r="EIE557" s="580"/>
      <c r="EIF557" s="3"/>
      <c r="EIG557" s="440"/>
      <c r="EIH557" s="3"/>
      <c r="EII557" s="580"/>
      <c r="EIJ557" s="3"/>
      <c r="EIK557" s="440"/>
      <c r="EIL557" s="3"/>
      <c r="EIM557" s="580"/>
      <c r="EIN557" s="3"/>
      <c r="EIO557" s="440"/>
      <c r="EIP557" s="3"/>
      <c r="EIQ557" s="580"/>
      <c r="EIR557" s="3"/>
      <c r="EIS557" s="440"/>
      <c r="EIT557" s="3"/>
      <c r="EIU557" s="580"/>
      <c r="EIV557" s="3"/>
      <c r="EIW557" s="440"/>
      <c r="EIX557" s="3"/>
      <c r="EIY557" s="580"/>
      <c r="EIZ557" s="3"/>
      <c r="EJA557" s="440"/>
      <c r="EJB557" s="3"/>
      <c r="EJC557" s="580"/>
      <c r="EJD557" s="3"/>
      <c r="EJE557" s="440"/>
      <c r="EJF557" s="3"/>
      <c r="EJG557" s="580"/>
      <c r="EJH557" s="3"/>
      <c r="EJI557" s="440"/>
      <c r="EJJ557" s="3"/>
      <c r="EJK557" s="580"/>
      <c r="EJL557" s="3"/>
      <c r="EJM557" s="440"/>
      <c r="EJN557" s="3"/>
      <c r="EJO557" s="580"/>
      <c r="EJP557" s="3"/>
      <c r="EJQ557" s="440"/>
      <c r="EJR557" s="3"/>
      <c r="EJS557" s="580"/>
      <c r="EJT557" s="3"/>
      <c r="EJU557" s="440"/>
      <c r="EJV557" s="3"/>
      <c r="EJW557" s="580"/>
      <c r="EJX557" s="3"/>
      <c r="EJY557" s="440"/>
      <c r="EJZ557" s="3"/>
      <c r="EKA557" s="580"/>
      <c r="EKB557" s="3"/>
      <c r="EKC557" s="440"/>
      <c r="EKD557" s="3"/>
      <c r="EKE557" s="580"/>
      <c r="EKF557" s="3"/>
      <c r="EKG557" s="440"/>
      <c r="EKH557" s="3"/>
      <c r="EKI557" s="580"/>
      <c r="EKJ557" s="3"/>
      <c r="EKK557" s="440"/>
      <c r="EKL557" s="3"/>
      <c r="EKM557" s="580"/>
      <c r="EKN557" s="3"/>
      <c r="EKO557" s="440"/>
      <c r="EKP557" s="3"/>
      <c r="EKQ557" s="580"/>
      <c r="EKR557" s="3"/>
      <c r="EKS557" s="440"/>
      <c r="EKT557" s="3"/>
      <c r="EKU557" s="580"/>
      <c r="EKV557" s="3"/>
      <c r="EKW557" s="440"/>
      <c r="EKX557" s="3"/>
      <c r="EKY557" s="580"/>
      <c r="EKZ557" s="3"/>
      <c r="ELA557" s="440"/>
      <c r="ELB557" s="3"/>
      <c r="ELC557" s="580"/>
      <c r="ELD557" s="3"/>
      <c r="ELE557" s="440"/>
      <c r="ELF557" s="3"/>
      <c r="ELG557" s="580"/>
      <c r="ELH557" s="3"/>
      <c r="ELI557" s="440"/>
      <c r="ELJ557" s="3"/>
      <c r="ELK557" s="580"/>
      <c r="ELL557" s="3"/>
      <c r="ELM557" s="440"/>
      <c r="ELN557" s="3"/>
      <c r="ELO557" s="580"/>
      <c r="ELP557" s="3"/>
      <c r="ELQ557" s="440"/>
      <c r="ELR557" s="3"/>
      <c r="ELS557" s="580"/>
      <c r="ELT557" s="3"/>
      <c r="ELU557" s="440"/>
      <c r="ELV557" s="3"/>
      <c r="ELW557" s="580"/>
      <c r="ELX557" s="3"/>
      <c r="ELY557" s="440"/>
      <c r="ELZ557" s="3"/>
      <c r="EMA557" s="580"/>
      <c r="EMB557" s="3"/>
      <c r="EMC557" s="440"/>
      <c r="EMD557" s="3"/>
      <c r="EME557" s="580"/>
      <c r="EMF557" s="3"/>
      <c r="EMG557" s="440"/>
      <c r="EMH557" s="3"/>
      <c r="EMI557" s="580"/>
      <c r="EMJ557" s="3"/>
      <c r="EMK557" s="440"/>
      <c r="EML557" s="3"/>
      <c r="EMM557" s="580"/>
      <c r="EMN557" s="3"/>
      <c r="EMO557" s="440"/>
      <c r="EMP557" s="3"/>
      <c r="EMQ557" s="580"/>
      <c r="EMR557" s="3"/>
      <c r="EMS557" s="440"/>
      <c r="EMT557" s="3"/>
      <c r="EMU557" s="580"/>
      <c r="EMV557" s="3"/>
      <c r="EMW557" s="440"/>
      <c r="EMX557" s="3"/>
      <c r="EMY557" s="580"/>
      <c r="EMZ557" s="3"/>
      <c r="ENA557" s="440"/>
      <c r="ENB557" s="3"/>
      <c r="ENC557" s="580"/>
      <c r="END557" s="3"/>
      <c r="ENE557" s="440"/>
      <c r="ENF557" s="3"/>
      <c r="ENG557" s="580"/>
      <c r="ENH557" s="3"/>
      <c r="ENI557" s="440"/>
      <c r="ENJ557" s="3"/>
      <c r="ENK557" s="580"/>
      <c r="ENL557" s="3"/>
      <c r="ENM557" s="440"/>
      <c r="ENN557" s="3"/>
      <c r="ENO557" s="580"/>
      <c r="ENP557" s="3"/>
      <c r="ENQ557" s="440"/>
      <c r="ENR557" s="3"/>
      <c r="ENS557" s="580"/>
      <c r="ENT557" s="3"/>
      <c r="ENU557" s="440"/>
      <c r="ENV557" s="3"/>
      <c r="ENW557" s="580"/>
      <c r="ENX557" s="3"/>
      <c r="ENY557" s="440"/>
      <c r="ENZ557" s="3"/>
      <c r="EOA557" s="580"/>
      <c r="EOB557" s="3"/>
      <c r="EOC557" s="440"/>
      <c r="EOD557" s="3"/>
      <c r="EOE557" s="580"/>
      <c r="EOF557" s="3"/>
      <c r="EOG557" s="440"/>
      <c r="EOH557" s="3"/>
      <c r="EOI557" s="580"/>
      <c r="EOJ557" s="3"/>
      <c r="EOK557" s="440"/>
      <c r="EOL557" s="3"/>
      <c r="EOM557" s="580"/>
      <c r="EON557" s="3"/>
      <c r="EOO557" s="440"/>
      <c r="EOP557" s="3"/>
      <c r="EOQ557" s="580"/>
      <c r="EOR557" s="3"/>
      <c r="EOS557" s="440"/>
      <c r="EOT557" s="3"/>
      <c r="EOU557" s="580"/>
      <c r="EOV557" s="3"/>
      <c r="EOW557" s="440"/>
      <c r="EOX557" s="3"/>
      <c r="EOY557" s="580"/>
      <c r="EOZ557" s="3"/>
      <c r="EPA557" s="440"/>
      <c r="EPB557" s="3"/>
      <c r="EPC557" s="580"/>
      <c r="EPD557" s="3"/>
      <c r="EPE557" s="440"/>
      <c r="EPF557" s="3"/>
      <c r="EPG557" s="580"/>
      <c r="EPH557" s="3"/>
      <c r="EPI557" s="440"/>
      <c r="EPJ557" s="3"/>
      <c r="EPK557" s="580"/>
      <c r="EPL557" s="3"/>
      <c r="EPM557" s="440"/>
      <c r="EPN557" s="3"/>
      <c r="EPO557" s="580"/>
      <c r="EPP557" s="3"/>
      <c r="EPQ557" s="440"/>
      <c r="EPR557" s="3"/>
      <c r="EPS557" s="580"/>
      <c r="EPT557" s="3"/>
      <c r="EPU557" s="440"/>
      <c r="EPV557" s="3"/>
      <c r="EPW557" s="580"/>
      <c r="EPX557" s="3"/>
      <c r="EPY557" s="440"/>
      <c r="EPZ557" s="3"/>
      <c r="EQA557" s="580"/>
      <c r="EQB557" s="3"/>
      <c r="EQC557" s="440"/>
      <c r="EQD557" s="3"/>
      <c r="EQE557" s="580"/>
      <c r="EQF557" s="3"/>
      <c r="EQG557" s="440"/>
      <c r="EQH557" s="3"/>
      <c r="EQI557" s="580"/>
      <c r="EQJ557" s="3"/>
      <c r="EQK557" s="440"/>
      <c r="EQL557" s="3"/>
      <c r="EQM557" s="580"/>
      <c r="EQN557" s="3"/>
      <c r="EQO557" s="440"/>
      <c r="EQP557" s="3"/>
      <c r="EQQ557" s="580"/>
      <c r="EQR557" s="3"/>
      <c r="EQS557" s="440"/>
      <c r="EQT557" s="3"/>
      <c r="EQU557" s="580"/>
      <c r="EQV557" s="3"/>
      <c r="EQW557" s="440"/>
      <c r="EQX557" s="3"/>
      <c r="EQY557" s="580"/>
      <c r="EQZ557" s="3"/>
      <c r="ERA557" s="440"/>
      <c r="ERB557" s="3"/>
      <c r="ERC557" s="580"/>
      <c r="ERD557" s="3"/>
      <c r="ERE557" s="440"/>
      <c r="ERF557" s="3"/>
      <c r="ERG557" s="580"/>
      <c r="ERH557" s="3"/>
      <c r="ERI557" s="440"/>
      <c r="ERJ557" s="3"/>
      <c r="ERK557" s="580"/>
      <c r="ERL557" s="3"/>
      <c r="ERM557" s="440"/>
      <c r="ERN557" s="3"/>
      <c r="ERO557" s="580"/>
      <c r="ERP557" s="3"/>
      <c r="ERQ557" s="440"/>
      <c r="ERR557" s="3"/>
      <c r="ERS557" s="580"/>
      <c r="ERT557" s="3"/>
      <c r="ERU557" s="440"/>
      <c r="ERV557" s="3"/>
      <c r="ERW557" s="580"/>
      <c r="ERX557" s="3"/>
      <c r="ERY557" s="440"/>
      <c r="ERZ557" s="3"/>
      <c r="ESA557" s="580"/>
      <c r="ESB557" s="3"/>
      <c r="ESC557" s="440"/>
      <c r="ESD557" s="3"/>
      <c r="ESE557" s="580"/>
      <c r="ESF557" s="3"/>
      <c r="ESG557" s="440"/>
      <c r="ESH557" s="3"/>
      <c r="ESI557" s="580"/>
      <c r="ESJ557" s="3"/>
      <c r="ESK557" s="440"/>
      <c r="ESL557" s="3"/>
      <c r="ESM557" s="580"/>
      <c r="ESN557" s="3"/>
      <c r="ESO557" s="440"/>
      <c r="ESP557" s="3"/>
      <c r="ESQ557" s="580"/>
      <c r="ESR557" s="3"/>
      <c r="ESS557" s="440"/>
      <c r="EST557" s="3"/>
      <c r="ESU557" s="580"/>
      <c r="ESV557" s="3"/>
      <c r="ESW557" s="440"/>
      <c r="ESX557" s="3"/>
      <c r="ESY557" s="580"/>
      <c r="ESZ557" s="3"/>
      <c r="ETA557" s="440"/>
      <c r="ETB557" s="3"/>
      <c r="ETC557" s="580"/>
      <c r="ETD557" s="3"/>
      <c r="ETE557" s="440"/>
      <c r="ETF557" s="3"/>
      <c r="ETG557" s="580"/>
      <c r="ETH557" s="3"/>
      <c r="ETI557" s="440"/>
      <c r="ETJ557" s="3"/>
      <c r="ETK557" s="580"/>
      <c r="ETL557" s="3"/>
      <c r="ETM557" s="440"/>
      <c r="ETN557" s="3"/>
      <c r="ETO557" s="580"/>
      <c r="ETP557" s="3"/>
      <c r="ETQ557" s="440"/>
      <c r="ETR557" s="3"/>
      <c r="ETS557" s="580"/>
      <c r="ETT557" s="3"/>
      <c r="ETU557" s="440"/>
      <c r="ETV557" s="3"/>
      <c r="ETW557" s="580"/>
      <c r="ETX557" s="3"/>
      <c r="ETY557" s="440"/>
      <c r="ETZ557" s="3"/>
      <c r="EUA557" s="580"/>
      <c r="EUB557" s="3"/>
      <c r="EUC557" s="440"/>
      <c r="EUD557" s="3"/>
      <c r="EUE557" s="580"/>
      <c r="EUF557" s="3"/>
      <c r="EUG557" s="440"/>
      <c r="EUH557" s="3"/>
      <c r="EUI557" s="580"/>
      <c r="EUJ557" s="3"/>
      <c r="EUK557" s="440"/>
      <c r="EUL557" s="3"/>
      <c r="EUM557" s="580"/>
      <c r="EUN557" s="3"/>
      <c r="EUO557" s="440"/>
      <c r="EUP557" s="3"/>
      <c r="EUQ557" s="580"/>
      <c r="EUR557" s="3"/>
      <c r="EUS557" s="440"/>
      <c r="EUT557" s="3"/>
      <c r="EUU557" s="580"/>
      <c r="EUV557" s="3"/>
      <c r="EUW557" s="440"/>
      <c r="EUX557" s="3"/>
      <c r="EUY557" s="580"/>
      <c r="EUZ557" s="3"/>
      <c r="EVA557" s="440"/>
      <c r="EVB557" s="3"/>
      <c r="EVC557" s="580"/>
      <c r="EVD557" s="3"/>
      <c r="EVE557" s="440"/>
      <c r="EVF557" s="3"/>
      <c r="EVG557" s="580"/>
      <c r="EVH557" s="3"/>
      <c r="EVI557" s="440"/>
      <c r="EVJ557" s="3"/>
      <c r="EVK557" s="580"/>
      <c r="EVL557" s="3"/>
      <c r="EVM557" s="440"/>
      <c r="EVN557" s="3"/>
      <c r="EVO557" s="580"/>
      <c r="EVP557" s="3"/>
      <c r="EVQ557" s="440"/>
      <c r="EVR557" s="3"/>
      <c r="EVS557" s="580"/>
      <c r="EVT557" s="3"/>
      <c r="EVU557" s="440"/>
      <c r="EVV557" s="3"/>
      <c r="EVW557" s="580"/>
      <c r="EVX557" s="3"/>
      <c r="EVY557" s="440"/>
      <c r="EVZ557" s="3"/>
      <c r="EWA557" s="580"/>
      <c r="EWB557" s="3"/>
      <c r="EWC557" s="440"/>
      <c r="EWD557" s="3"/>
      <c r="EWE557" s="580"/>
      <c r="EWF557" s="3"/>
      <c r="EWG557" s="440"/>
      <c r="EWH557" s="3"/>
      <c r="EWI557" s="580"/>
      <c r="EWJ557" s="3"/>
      <c r="EWK557" s="440"/>
      <c r="EWL557" s="3"/>
      <c r="EWM557" s="580"/>
      <c r="EWN557" s="3"/>
      <c r="EWO557" s="440"/>
      <c r="EWP557" s="3"/>
      <c r="EWQ557" s="580"/>
      <c r="EWR557" s="3"/>
      <c r="EWS557" s="440"/>
      <c r="EWT557" s="3"/>
      <c r="EWU557" s="580"/>
      <c r="EWV557" s="3"/>
      <c r="EWW557" s="440"/>
      <c r="EWX557" s="3"/>
      <c r="EWY557" s="580"/>
      <c r="EWZ557" s="3"/>
      <c r="EXA557" s="440"/>
      <c r="EXB557" s="3"/>
      <c r="EXC557" s="580"/>
      <c r="EXD557" s="3"/>
      <c r="EXE557" s="440"/>
      <c r="EXF557" s="3"/>
      <c r="EXG557" s="580"/>
      <c r="EXH557" s="3"/>
      <c r="EXI557" s="440"/>
      <c r="EXJ557" s="3"/>
      <c r="EXK557" s="580"/>
      <c r="EXL557" s="3"/>
      <c r="EXM557" s="440"/>
      <c r="EXN557" s="3"/>
      <c r="EXO557" s="580"/>
      <c r="EXP557" s="3"/>
      <c r="EXQ557" s="440"/>
      <c r="EXR557" s="3"/>
      <c r="EXS557" s="580"/>
      <c r="EXT557" s="3"/>
      <c r="EXU557" s="440"/>
      <c r="EXV557" s="3"/>
      <c r="EXW557" s="580"/>
      <c r="EXX557" s="3"/>
      <c r="EXY557" s="440"/>
      <c r="EXZ557" s="3"/>
      <c r="EYA557" s="580"/>
      <c r="EYB557" s="3"/>
      <c r="EYC557" s="440"/>
      <c r="EYD557" s="3"/>
      <c r="EYE557" s="580"/>
      <c r="EYF557" s="3"/>
      <c r="EYG557" s="440"/>
      <c r="EYH557" s="3"/>
      <c r="EYI557" s="580"/>
      <c r="EYJ557" s="3"/>
      <c r="EYK557" s="440"/>
      <c r="EYL557" s="3"/>
      <c r="EYM557" s="580"/>
      <c r="EYN557" s="3"/>
      <c r="EYO557" s="440"/>
      <c r="EYP557" s="3"/>
      <c r="EYQ557" s="580"/>
      <c r="EYR557" s="3"/>
      <c r="EYS557" s="440"/>
      <c r="EYT557" s="3"/>
      <c r="EYU557" s="580"/>
      <c r="EYV557" s="3"/>
      <c r="EYW557" s="440"/>
      <c r="EYX557" s="3"/>
      <c r="EYY557" s="580"/>
      <c r="EYZ557" s="3"/>
      <c r="EZA557" s="440"/>
      <c r="EZB557" s="3"/>
      <c r="EZC557" s="580"/>
      <c r="EZD557" s="3"/>
      <c r="EZE557" s="440"/>
      <c r="EZF557" s="3"/>
      <c r="EZG557" s="580"/>
      <c r="EZH557" s="3"/>
      <c r="EZI557" s="440"/>
      <c r="EZJ557" s="3"/>
      <c r="EZK557" s="580"/>
      <c r="EZL557" s="3"/>
      <c r="EZM557" s="440"/>
      <c r="EZN557" s="3"/>
      <c r="EZO557" s="580"/>
      <c r="EZP557" s="3"/>
      <c r="EZQ557" s="440"/>
      <c r="EZR557" s="3"/>
      <c r="EZS557" s="580"/>
      <c r="EZT557" s="3"/>
      <c r="EZU557" s="440"/>
      <c r="EZV557" s="3"/>
      <c r="EZW557" s="580"/>
      <c r="EZX557" s="3"/>
      <c r="EZY557" s="440"/>
      <c r="EZZ557" s="3"/>
      <c r="FAA557" s="580"/>
      <c r="FAB557" s="3"/>
      <c r="FAC557" s="440"/>
      <c r="FAD557" s="3"/>
      <c r="FAE557" s="580"/>
      <c r="FAF557" s="3"/>
      <c r="FAG557" s="440"/>
      <c r="FAH557" s="3"/>
      <c r="FAI557" s="580"/>
      <c r="FAJ557" s="3"/>
      <c r="FAK557" s="440"/>
      <c r="FAL557" s="3"/>
      <c r="FAM557" s="580"/>
      <c r="FAN557" s="3"/>
      <c r="FAO557" s="440"/>
      <c r="FAP557" s="3"/>
      <c r="FAQ557" s="580"/>
      <c r="FAR557" s="3"/>
      <c r="FAS557" s="440"/>
      <c r="FAT557" s="3"/>
      <c r="FAU557" s="580"/>
      <c r="FAV557" s="3"/>
      <c r="FAW557" s="440"/>
      <c r="FAX557" s="3"/>
      <c r="FAY557" s="580"/>
      <c r="FAZ557" s="3"/>
      <c r="FBA557" s="440"/>
      <c r="FBB557" s="3"/>
      <c r="FBC557" s="580"/>
      <c r="FBD557" s="3"/>
      <c r="FBE557" s="440"/>
      <c r="FBF557" s="3"/>
      <c r="FBG557" s="580"/>
      <c r="FBH557" s="3"/>
      <c r="FBI557" s="440"/>
      <c r="FBJ557" s="3"/>
      <c r="FBK557" s="580"/>
      <c r="FBL557" s="3"/>
      <c r="FBM557" s="440"/>
      <c r="FBN557" s="3"/>
      <c r="FBO557" s="580"/>
      <c r="FBP557" s="3"/>
      <c r="FBQ557" s="440"/>
      <c r="FBR557" s="3"/>
      <c r="FBS557" s="580"/>
      <c r="FBT557" s="3"/>
      <c r="FBU557" s="440"/>
      <c r="FBV557" s="3"/>
      <c r="FBW557" s="580"/>
      <c r="FBX557" s="3"/>
      <c r="FBY557" s="440"/>
      <c r="FBZ557" s="3"/>
      <c r="FCA557" s="580"/>
      <c r="FCB557" s="3"/>
      <c r="FCC557" s="440"/>
      <c r="FCD557" s="3"/>
      <c r="FCE557" s="580"/>
      <c r="FCF557" s="3"/>
      <c r="FCG557" s="440"/>
      <c r="FCH557" s="3"/>
      <c r="FCI557" s="580"/>
      <c r="FCJ557" s="3"/>
      <c r="FCK557" s="440"/>
      <c r="FCL557" s="3"/>
      <c r="FCM557" s="580"/>
      <c r="FCN557" s="3"/>
      <c r="FCO557" s="440"/>
      <c r="FCP557" s="3"/>
      <c r="FCQ557" s="580"/>
      <c r="FCR557" s="3"/>
      <c r="FCS557" s="440"/>
      <c r="FCT557" s="3"/>
      <c r="FCU557" s="580"/>
      <c r="FCV557" s="3"/>
      <c r="FCW557" s="440"/>
      <c r="FCX557" s="3"/>
      <c r="FCY557" s="580"/>
      <c r="FCZ557" s="3"/>
      <c r="FDA557" s="440"/>
      <c r="FDB557" s="3"/>
      <c r="FDC557" s="580"/>
      <c r="FDD557" s="3"/>
      <c r="FDE557" s="440"/>
      <c r="FDF557" s="3"/>
      <c r="FDG557" s="580"/>
      <c r="FDH557" s="3"/>
      <c r="FDI557" s="440"/>
      <c r="FDJ557" s="3"/>
      <c r="FDK557" s="580"/>
      <c r="FDL557" s="3"/>
      <c r="FDM557" s="440"/>
      <c r="FDN557" s="3"/>
      <c r="FDO557" s="580"/>
      <c r="FDP557" s="3"/>
      <c r="FDQ557" s="440"/>
      <c r="FDR557" s="3"/>
      <c r="FDS557" s="580"/>
      <c r="FDT557" s="3"/>
      <c r="FDU557" s="440"/>
      <c r="FDV557" s="3"/>
      <c r="FDW557" s="580"/>
      <c r="FDX557" s="3"/>
      <c r="FDY557" s="440"/>
      <c r="FDZ557" s="3"/>
      <c r="FEA557" s="580"/>
      <c r="FEB557" s="3"/>
      <c r="FEC557" s="440"/>
      <c r="FED557" s="3"/>
      <c r="FEE557" s="580"/>
      <c r="FEF557" s="3"/>
      <c r="FEG557" s="440"/>
      <c r="FEH557" s="3"/>
      <c r="FEI557" s="580"/>
      <c r="FEJ557" s="3"/>
      <c r="FEK557" s="440"/>
      <c r="FEL557" s="3"/>
      <c r="FEM557" s="580"/>
      <c r="FEN557" s="3"/>
      <c r="FEO557" s="440"/>
      <c r="FEP557" s="3"/>
      <c r="FEQ557" s="580"/>
      <c r="FER557" s="3"/>
      <c r="FES557" s="440"/>
      <c r="FET557" s="3"/>
      <c r="FEU557" s="580"/>
      <c r="FEV557" s="3"/>
      <c r="FEW557" s="440"/>
      <c r="FEX557" s="3"/>
      <c r="FEY557" s="580"/>
      <c r="FEZ557" s="3"/>
      <c r="FFA557" s="440"/>
      <c r="FFB557" s="3"/>
      <c r="FFC557" s="580"/>
      <c r="FFD557" s="3"/>
      <c r="FFE557" s="440"/>
      <c r="FFF557" s="3"/>
      <c r="FFG557" s="580"/>
      <c r="FFH557" s="3"/>
      <c r="FFI557" s="440"/>
      <c r="FFJ557" s="3"/>
      <c r="FFK557" s="580"/>
      <c r="FFL557" s="3"/>
      <c r="FFM557" s="440"/>
      <c r="FFN557" s="3"/>
      <c r="FFO557" s="580"/>
      <c r="FFP557" s="3"/>
      <c r="FFQ557" s="440"/>
      <c r="FFR557" s="3"/>
      <c r="FFS557" s="580"/>
      <c r="FFT557" s="3"/>
      <c r="FFU557" s="440"/>
      <c r="FFV557" s="3"/>
      <c r="FFW557" s="580"/>
      <c r="FFX557" s="3"/>
      <c r="FFY557" s="440"/>
      <c r="FFZ557" s="3"/>
      <c r="FGA557" s="580"/>
      <c r="FGB557" s="3"/>
      <c r="FGC557" s="440"/>
      <c r="FGD557" s="3"/>
      <c r="FGE557" s="580"/>
      <c r="FGF557" s="3"/>
      <c r="FGG557" s="440"/>
      <c r="FGH557" s="3"/>
      <c r="FGI557" s="580"/>
      <c r="FGJ557" s="3"/>
      <c r="FGK557" s="440"/>
      <c r="FGL557" s="3"/>
      <c r="FGM557" s="580"/>
      <c r="FGN557" s="3"/>
      <c r="FGO557" s="440"/>
      <c r="FGP557" s="3"/>
      <c r="FGQ557" s="580"/>
      <c r="FGR557" s="3"/>
      <c r="FGS557" s="440"/>
      <c r="FGT557" s="3"/>
      <c r="FGU557" s="580"/>
      <c r="FGV557" s="3"/>
      <c r="FGW557" s="440"/>
      <c r="FGX557" s="3"/>
      <c r="FGY557" s="580"/>
      <c r="FGZ557" s="3"/>
      <c r="FHA557" s="440"/>
      <c r="FHB557" s="3"/>
      <c r="FHC557" s="580"/>
      <c r="FHD557" s="3"/>
      <c r="FHE557" s="440"/>
      <c r="FHF557" s="3"/>
      <c r="FHG557" s="580"/>
      <c r="FHH557" s="3"/>
      <c r="FHI557" s="440"/>
      <c r="FHJ557" s="3"/>
      <c r="FHK557" s="580"/>
      <c r="FHL557" s="3"/>
      <c r="FHM557" s="440"/>
      <c r="FHN557" s="3"/>
      <c r="FHO557" s="580"/>
      <c r="FHP557" s="3"/>
      <c r="FHQ557" s="440"/>
      <c r="FHR557" s="3"/>
      <c r="FHS557" s="580"/>
      <c r="FHT557" s="3"/>
      <c r="FHU557" s="440"/>
      <c r="FHV557" s="3"/>
      <c r="FHW557" s="580"/>
      <c r="FHX557" s="3"/>
      <c r="FHY557" s="440"/>
      <c r="FHZ557" s="3"/>
      <c r="FIA557" s="580"/>
      <c r="FIB557" s="3"/>
      <c r="FIC557" s="440"/>
      <c r="FID557" s="3"/>
      <c r="FIE557" s="580"/>
      <c r="FIF557" s="3"/>
      <c r="FIG557" s="440"/>
      <c r="FIH557" s="3"/>
      <c r="FII557" s="580"/>
      <c r="FIJ557" s="3"/>
      <c r="FIK557" s="440"/>
      <c r="FIL557" s="3"/>
      <c r="FIM557" s="580"/>
      <c r="FIN557" s="3"/>
      <c r="FIO557" s="440"/>
      <c r="FIP557" s="3"/>
      <c r="FIQ557" s="580"/>
      <c r="FIR557" s="3"/>
      <c r="FIS557" s="440"/>
      <c r="FIT557" s="3"/>
      <c r="FIU557" s="580"/>
      <c r="FIV557" s="3"/>
      <c r="FIW557" s="440"/>
      <c r="FIX557" s="3"/>
      <c r="FIY557" s="580"/>
      <c r="FIZ557" s="3"/>
      <c r="FJA557" s="440"/>
      <c r="FJB557" s="3"/>
      <c r="FJC557" s="580"/>
      <c r="FJD557" s="3"/>
      <c r="FJE557" s="440"/>
      <c r="FJF557" s="3"/>
      <c r="FJG557" s="580"/>
      <c r="FJH557" s="3"/>
      <c r="FJI557" s="440"/>
      <c r="FJJ557" s="3"/>
      <c r="FJK557" s="580"/>
      <c r="FJL557" s="3"/>
      <c r="FJM557" s="440"/>
      <c r="FJN557" s="3"/>
      <c r="FJO557" s="580"/>
      <c r="FJP557" s="3"/>
      <c r="FJQ557" s="440"/>
      <c r="FJR557" s="3"/>
      <c r="FJS557" s="580"/>
      <c r="FJT557" s="3"/>
      <c r="FJU557" s="440"/>
      <c r="FJV557" s="3"/>
      <c r="FJW557" s="580"/>
      <c r="FJX557" s="3"/>
      <c r="FJY557" s="440"/>
      <c r="FJZ557" s="3"/>
      <c r="FKA557" s="580"/>
      <c r="FKB557" s="3"/>
      <c r="FKC557" s="440"/>
      <c r="FKD557" s="3"/>
      <c r="FKE557" s="580"/>
      <c r="FKF557" s="3"/>
      <c r="FKG557" s="440"/>
      <c r="FKH557" s="3"/>
      <c r="FKI557" s="580"/>
      <c r="FKJ557" s="3"/>
      <c r="FKK557" s="440"/>
      <c r="FKL557" s="3"/>
      <c r="FKM557" s="580"/>
      <c r="FKN557" s="3"/>
      <c r="FKO557" s="440"/>
      <c r="FKP557" s="3"/>
      <c r="FKQ557" s="580"/>
      <c r="FKR557" s="3"/>
      <c r="FKS557" s="440"/>
      <c r="FKT557" s="3"/>
      <c r="FKU557" s="580"/>
      <c r="FKV557" s="3"/>
      <c r="FKW557" s="440"/>
      <c r="FKX557" s="3"/>
      <c r="FKY557" s="580"/>
      <c r="FKZ557" s="3"/>
      <c r="FLA557" s="440"/>
      <c r="FLB557" s="3"/>
      <c r="FLC557" s="580"/>
      <c r="FLD557" s="3"/>
      <c r="FLE557" s="440"/>
      <c r="FLF557" s="3"/>
      <c r="FLG557" s="580"/>
      <c r="FLH557" s="3"/>
      <c r="FLI557" s="440"/>
      <c r="FLJ557" s="3"/>
      <c r="FLK557" s="580"/>
      <c r="FLL557" s="3"/>
      <c r="FLM557" s="440"/>
      <c r="FLN557" s="3"/>
      <c r="FLO557" s="580"/>
      <c r="FLP557" s="3"/>
      <c r="FLQ557" s="440"/>
      <c r="FLR557" s="3"/>
      <c r="FLS557" s="580"/>
      <c r="FLT557" s="3"/>
      <c r="FLU557" s="440"/>
      <c r="FLV557" s="3"/>
      <c r="FLW557" s="580"/>
      <c r="FLX557" s="3"/>
      <c r="FLY557" s="440"/>
      <c r="FLZ557" s="3"/>
      <c r="FMA557" s="580"/>
      <c r="FMB557" s="3"/>
      <c r="FMC557" s="440"/>
      <c r="FMD557" s="3"/>
      <c r="FME557" s="580"/>
      <c r="FMF557" s="3"/>
      <c r="FMG557" s="440"/>
      <c r="FMH557" s="3"/>
      <c r="FMI557" s="580"/>
      <c r="FMJ557" s="3"/>
      <c r="FMK557" s="440"/>
      <c r="FML557" s="3"/>
      <c r="FMM557" s="580"/>
      <c r="FMN557" s="3"/>
      <c r="FMO557" s="440"/>
      <c r="FMP557" s="3"/>
      <c r="FMQ557" s="580"/>
      <c r="FMR557" s="3"/>
      <c r="FMS557" s="440"/>
      <c r="FMT557" s="3"/>
      <c r="FMU557" s="580"/>
      <c r="FMV557" s="3"/>
      <c r="FMW557" s="440"/>
      <c r="FMX557" s="3"/>
      <c r="FMY557" s="580"/>
      <c r="FMZ557" s="3"/>
      <c r="FNA557" s="440"/>
      <c r="FNB557" s="3"/>
      <c r="FNC557" s="580"/>
      <c r="FND557" s="3"/>
      <c r="FNE557" s="440"/>
      <c r="FNF557" s="3"/>
      <c r="FNG557" s="580"/>
      <c r="FNH557" s="3"/>
      <c r="FNI557" s="440"/>
      <c r="FNJ557" s="3"/>
      <c r="FNK557" s="580"/>
      <c r="FNL557" s="3"/>
      <c r="FNM557" s="440"/>
      <c r="FNN557" s="3"/>
      <c r="FNO557" s="580"/>
      <c r="FNP557" s="3"/>
      <c r="FNQ557" s="440"/>
      <c r="FNR557" s="3"/>
      <c r="FNS557" s="580"/>
      <c r="FNT557" s="3"/>
      <c r="FNU557" s="440"/>
      <c r="FNV557" s="3"/>
      <c r="FNW557" s="580"/>
      <c r="FNX557" s="3"/>
      <c r="FNY557" s="440"/>
      <c r="FNZ557" s="3"/>
      <c r="FOA557" s="580"/>
      <c r="FOB557" s="3"/>
      <c r="FOC557" s="440"/>
      <c r="FOD557" s="3"/>
      <c r="FOE557" s="580"/>
      <c r="FOF557" s="3"/>
      <c r="FOG557" s="440"/>
      <c r="FOH557" s="3"/>
      <c r="FOI557" s="580"/>
      <c r="FOJ557" s="3"/>
      <c r="FOK557" s="440"/>
      <c r="FOL557" s="3"/>
      <c r="FOM557" s="580"/>
      <c r="FON557" s="3"/>
      <c r="FOO557" s="440"/>
      <c r="FOP557" s="3"/>
      <c r="FOQ557" s="580"/>
      <c r="FOR557" s="3"/>
      <c r="FOS557" s="440"/>
      <c r="FOT557" s="3"/>
      <c r="FOU557" s="580"/>
      <c r="FOV557" s="3"/>
      <c r="FOW557" s="440"/>
      <c r="FOX557" s="3"/>
      <c r="FOY557" s="580"/>
      <c r="FOZ557" s="3"/>
      <c r="FPA557" s="440"/>
      <c r="FPB557" s="3"/>
      <c r="FPC557" s="580"/>
      <c r="FPD557" s="3"/>
      <c r="FPE557" s="440"/>
      <c r="FPF557" s="3"/>
      <c r="FPG557" s="580"/>
      <c r="FPH557" s="3"/>
      <c r="FPI557" s="440"/>
      <c r="FPJ557" s="3"/>
      <c r="FPK557" s="580"/>
      <c r="FPL557" s="3"/>
      <c r="FPM557" s="440"/>
      <c r="FPN557" s="3"/>
      <c r="FPO557" s="580"/>
      <c r="FPP557" s="3"/>
      <c r="FPQ557" s="440"/>
      <c r="FPR557" s="3"/>
      <c r="FPS557" s="580"/>
      <c r="FPT557" s="3"/>
      <c r="FPU557" s="440"/>
      <c r="FPV557" s="3"/>
      <c r="FPW557" s="580"/>
      <c r="FPX557" s="3"/>
      <c r="FPY557" s="440"/>
      <c r="FPZ557" s="3"/>
      <c r="FQA557" s="580"/>
      <c r="FQB557" s="3"/>
      <c r="FQC557" s="440"/>
      <c r="FQD557" s="3"/>
      <c r="FQE557" s="580"/>
      <c r="FQF557" s="3"/>
      <c r="FQG557" s="440"/>
      <c r="FQH557" s="3"/>
      <c r="FQI557" s="580"/>
      <c r="FQJ557" s="3"/>
      <c r="FQK557" s="440"/>
      <c r="FQL557" s="3"/>
      <c r="FQM557" s="580"/>
      <c r="FQN557" s="3"/>
      <c r="FQO557" s="440"/>
      <c r="FQP557" s="3"/>
      <c r="FQQ557" s="580"/>
      <c r="FQR557" s="3"/>
      <c r="FQS557" s="440"/>
      <c r="FQT557" s="3"/>
      <c r="FQU557" s="580"/>
      <c r="FQV557" s="3"/>
      <c r="FQW557" s="440"/>
      <c r="FQX557" s="3"/>
      <c r="FQY557" s="580"/>
      <c r="FQZ557" s="3"/>
      <c r="FRA557" s="440"/>
      <c r="FRB557" s="3"/>
      <c r="FRC557" s="580"/>
      <c r="FRD557" s="3"/>
      <c r="FRE557" s="440"/>
      <c r="FRF557" s="3"/>
      <c r="FRG557" s="580"/>
      <c r="FRH557" s="3"/>
      <c r="FRI557" s="440"/>
      <c r="FRJ557" s="3"/>
      <c r="FRK557" s="580"/>
      <c r="FRL557" s="3"/>
      <c r="FRM557" s="440"/>
      <c r="FRN557" s="3"/>
      <c r="FRO557" s="580"/>
      <c r="FRP557" s="3"/>
      <c r="FRQ557" s="440"/>
      <c r="FRR557" s="3"/>
      <c r="FRS557" s="580"/>
      <c r="FRT557" s="3"/>
      <c r="FRU557" s="440"/>
      <c r="FRV557" s="3"/>
      <c r="FRW557" s="580"/>
      <c r="FRX557" s="3"/>
      <c r="FRY557" s="440"/>
      <c r="FRZ557" s="3"/>
      <c r="FSA557" s="580"/>
      <c r="FSB557" s="3"/>
      <c r="FSC557" s="440"/>
      <c r="FSD557" s="3"/>
      <c r="FSE557" s="580"/>
      <c r="FSF557" s="3"/>
      <c r="FSG557" s="440"/>
      <c r="FSH557" s="3"/>
      <c r="FSI557" s="580"/>
      <c r="FSJ557" s="3"/>
      <c r="FSK557" s="440"/>
      <c r="FSL557" s="3"/>
      <c r="FSM557" s="580"/>
      <c r="FSN557" s="3"/>
      <c r="FSO557" s="440"/>
      <c r="FSP557" s="3"/>
      <c r="FSQ557" s="580"/>
      <c r="FSR557" s="3"/>
      <c r="FSS557" s="440"/>
      <c r="FST557" s="3"/>
      <c r="FSU557" s="580"/>
      <c r="FSV557" s="3"/>
      <c r="FSW557" s="440"/>
      <c r="FSX557" s="3"/>
      <c r="FSY557" s="580"/>
      <c r="FSZ557" s="3"/>
      <c r="FTA557" s="440"/>
      <c r="FTB557" s="3"/>
      <c r="FTC557" s="580"/>
      <c r="FTD557" s="3"/>
      <c r="FTE557" s="440"/>
      <c r="FTF557" s="3"/>
      <c r="FTG557" s="580"/>
      <c r="FTH557" s="3"/>
      <c r="FTI557" s="440"/>
      <c r="FTJ557" s="3"/>
      <c r="FTK557" s="580"/>
      <c r="FTL557" s="3"/>
      <c r="FTM557" s="440"/>
      <c r="FTN557" s="3"/>
      <c r="FTO557" s="580"/>
      <c r="FTP557" s="3"/>
      <c r="FTQ557" s="440"/>
      <c r="FTR557" s="3"/>
      <c r="FTS557" s="580"/>
      <c r="FTT557" s="3"/>
      <c r="FTU557" s="440"/>
      <c r="FTV557" s="3"/>
      <c r="FTW557" s="580"/>
      <c r="FTX557" s="3"/>
      <c r="FTY557" s="440"/>
      <c r="FTZ557" s="3"/>
      <c r="FUA557" s="580"/>
      <c r="FUB557" s="3"/>
      <c r="FUC557" s="440"/>
      <c r="FUD557" s="3"/>
      <c r="FUE557" s="580"/>
      <c r="FUF557" s="3"/>
      <c r="FUG557" s="440"/>
      <c r="FUH557" s="3"/>
      <c r="FUI557" s="580"/>
      <c r="FUJ557" s="3"/>
      <c r="FUK557" s="440"/>
      <c r="FUL557" s="3"/>
      <c r="FUM557" s="580"/>
      <c r="FUN557" s="3"/>
      <c r="FUO557" s="440"/>
      <c r="FUP557" s="3"/>
      <c r="FUQ557" s="580"/>
      <c r="FUR557" s="3"/>
      <c r="FUS557" s="440"/>
      <c r="FUT557" s="3"/>
      <c r="FUU557" s="580"/>
      <c r="FUV557" s="3"/>
      <c r="FUW557" s="440"/>
      <c r="FUX557" s="3"/>
      <c r="FUY557" s="580"/>
      <c r="FUZ557" s="3"/>
      <c r="FVA557" s="440"/>
      <c r="FVB557" s="3"/>
      <c r="FVC557" s="580"/>
      <c r="FVD557" s="3"/>
      <c r="FVE557" s="440"/>
      <c r="FVF557" s="3"/>
      <c r="FVG557" s="580"/>
      <c r="FVH557" s="3"/>
      <c r="FVI557" s="440"/>
      <c r="FVJ557" s="3"/>
      <c r="FVK557" s="580"/>
      <c r="FVL557" s="3"/>
      <c r="FVM557" s="440"/>
      <c r="FVN557" s="3"/>
      <c r="FVO557" s="580"/>
      <c r="FVP557" s="3"/>
      <c r="FVQ557" s="440"/>
      <c r="FVR557" s="3"/>
      <c r="FVS557" s="580"/>
      <c r="FVT557" s="3"/>
      <c r="FVU557" s="440"/>
      <c r="FVV557" s="3"/>
      <c r="FVW557" s="580"/>
      <c r="FVX557" s="3"/>
      <c r="FVY557" s="440"/>
      <c r="FVZ557" s="3"/>
      <c r="FWA557" s="580"/>
      <c r="FWB557" s="3"/>
      <c r="FWC557" s="440"/>
      <c r="FWD557" s="3"/>
      <c r="FWE557" s="580"/>
      <c r="FWF557" s="3"/>
      <c r="FWG557" s="440"/>
      <c r="FWH557" s="3"/>
      <c r="FWI557" s="580"/>
      <c r="FWJ557" s="3"/>
      <c r="FWK557" s="440"/>
      <c r="FWL557" s="3"/>
      <c r="FWM557" s="580"/>
      <c r="FWN557" s="3"/>
      <c r="FWO557" s="440"/>
      <c r="FWP557" s="3"/>
      <c r="FWQ557" s="580"/>
      <c r="FWR557" s="3"/>
      <c r="FWS557" s="440"/>
      <c r="FWT557" s="3"/>
      <c r="FWU557" s="580"/>
      <c r="FWV557" s="3"/>
      <c r="FWW557" s="440"/>
      <c r="FWX557" s="3"/>
      <c r="FWY557" s="580"/>
      <c r="FWZ557" s="3"/>
      <c r="FXA557" s="440"/>
      <c r="FXB557" s="3"/>
      <c r="FXC557" s="580"/>
      <c r="FXD557" s="3"/>
      <c r="FXE557" s="440"/>
      <c r="FXF557" s="3"/>
      <c r="FXG557" s="580"/>
      <c r="FXH557" s="3"/>
      <c r="FXI557" s="440"/>
      <c r="FXJ557" s="3"/>
      <c r="FXK557" s="580"/>
      <c r="FXL557" s="3"/>
      <c r="FXM557" s="440"/>
      <c r="FXN557" s="3"/>
      <c r="FXO557" s="580"/>
      <c r="FXP557" s="3"/>
      <c r="FXQ557" s="440"/>
      <c r="FXR557" s="3"/>
      <c r="FXS557" s="580"/>
      <c r="FXT557" s="3"/>
      <c r="FXU557" s="440"/>
      <c r="FXV557" s="3"/>
      <c r="FXW557" s="580"/>
      <c r="FXX557" s="3"/>
      <c r="FXY557" s="440"/>
      <c r="FXZ557" s="3"/>
      <c r="FYA557" s="580"/>
      <c r="FYB557" s="3"/>
      <c r="FYC557" s="440"/>
      <c r="FYD557" s="3"/>
      <c r="FYE557" s="580"/>
      <c r="FYF557" s="3"/>
      <c r="FYG557" s="440"/>
      <c r="FYH557" s="3"/>
      <c r="FYI557" s="580"/>
      <c r="FYJ557" s="3"/>
      <c r="FYK557" s="440"/>
      <c r="FYL557" s="3"/>
      <c r="FYM557" s="580"/>
      <c r="FYN557" s="3"/>
      <c r="FYO557" s="440"/>
      <c r="FYP557" s="3"/>
      <c r="FYQ557" s="580"/>
      <c r="FYR557" s="3"/>
      <c r="FYS557" s="440"/>
      <c r="FYT557" s="3"/>
      <c r="FYU557" s="580"/>
      <c r="FYV557" s="3"/>
      <c r="FYW557" s="440"/>
      <c r="FYX557" s="3"/>
      <c r="FYY557" s="580"/>
      <c r="FYZ557" s="3"/>
      <c r="FZA557" s="440"/>
      <c r="FZB557" s="3"/>
      <c r="FZC557" s="580"/>
      <c r="FZD557" s="3"/>
      <c r="FZE557" s="440"/>
      <c r="FZF557" s="3"/>
      <c r="FZG557" s="580"/>
      <c r="FZH557" s="3"/>
      <c r="FZI557" s="440"/>
      <c r="FZJ557" s="3"/>
      <c r="FZK557" s="580"/>
      <c r="FZL557" s="3"/>
      <c r="FZM557" s="440"/>
      <c r="FZN557" s="3"/>
      <c r="FZO557" s="580"/>
      <c r="FZP557" s="3"/>
      <c r="FZQ557" s="440"/>
      <c r="FZR557" s="3"/>
      <c r="FZS557" s="580"/>
      <c r="FZT557" s="3"/>
      <c r="FZU557" s="440"/>
      <c r="FZV557" s="3"/>
      <c r="FZW557" s="580"/>
      <c r="FZX557" s="3"/>
      <c r="FZY557" s="440"/>
      <c r="FZZ557" s="3"/>
      <c r="GAA557" s="580"/>
      <c r="GAB557" s="3"/>
      <c r="GAC557" s="440"/>
      <c r="GAD557" s="3"/>
      <c r="GAE557" s="580"/>
      <c r="GAF557" s="3"/>
      <c r="GAG557" s="440"/>
      <c r="GAH557" s="3"/>
      <c r="GAI557" s="580"/>
      <c r="GAJ557" s="3"/>
      <c r="GAK557" s="440"/>
      <c r="GAL557" s="3"/>
      <c r="GAM557" s="580"/>
      <c r="GAN557" s="3"/>
      <c r="GAO557" s="440"/>
      <c r="GAP557" s="3"/>
      <c r="GAQ557" s="580"/>
      <c r="GAR557" s="3"/>
      <c r="GAS557" s="440"/>
      <c r="GAT557" s="3"/>
      <c r="GAU557" s="580"/>
      <c r="GAV557" s="3"/>
      <c r="GAW557" s="440"/>
      <c r="GAX557" s="3"/>
      <c r="GAY557" s="580"/>
      <c r="GAZ557" s="3"/>
      <c r="GBA557" s="440"/>
      <c r="GBB557" s="3"/>
      <c r="GBC557" s="580"/>
      <c r="GBD557" s="3"/>
      <c r="GBE557" s="440"/>
      <c r="GBF557" s="3"/>
      <c r="GBG557" s="580"/>
      <c r="GBH557" s="3"/>
      <c r="GBI557" s="440"/>
      <c r="GBJ557" s="3"/>
      <c r="GBK557" s="580"/>
      <c r="GBL557" s="3"/>
      <c r="GBM557" s="440"/>
      <c r="GBN557" s="3"/>
      <c r="GBO557" s="580"/>
      <c r="GBP557" s="3"/>
      <c r="GBQ557" s="440"/>
      <c r="GBR557" s="3"/>
      <c r="GBS557" s="580"/>
      <c r="GBT557" s="3"/>
      <c r="GBU557" s="440"/>
      <c r="GBV557" s="3"/>
      <c r="GBW557" s="580"/>
      <c r="GBX557" s="3"/>
      <c r="GBY557" s="440"/>
      <c r="GBZ557" s="3"/>
      <c r="GCA557" s="580"/>
      <c r="GCB557" s="3"/>
      <c r="GCC557" s="440"/>
      <c r="GCD557" s="3"/>
      <c r="GCE557" s="580"/>
      <c r="GCF557" s="3"/>
      <c r="GCG557" s="440"/>
      <c r="GCH557" s="3"/>
      <c r="GCI557" s="580"/>
      <c r="GCJ557" s="3"/>
      <c r="GCK557" s="440"/>
      <c r="GCL557" s="3"/>
      <c r="GCM557" s="580"/>
      <c r="GCN557" s="3"/>
      <c r="GCO557" s="440"/>
      <c r="GCP557" s="3"/>
      <c r="GCQ557" s="580"/>
      <c r="GCR557" s="3"/>
      <c r="GCS557" s="440"/>
      <c r="GCT557" s="3"/>
      <c r="GCU557" s="580"/>
      <c r="GCV557" s="3"/>
      <c r="GCW557" s="440"/>
      <c r="GCX557" s="3"/>
      <c r="GCY557" s="580"/>
      <c r="GCZ557" s="3"/>
      <c r="GDA557" s="440"/>
      <c r="GDB557" s="3"/>
      <c r="GDC557" s="580"/>
      <c r="GDD557" s="3"/>
      <c r="GDE557" s="440"/>
      <c r="GDF557" s="3"/>
      <c r="GDG557" s="580"/>
      <c r="GDH557" s="3"/>
      <c r="GDI557" s="440"/>
      <c r="GDJ557" s="3"/>
      <c r="GDK557" s="580"/>
      <c r="GDL557" s="3"/>
      <c r="GDM557" s="440"/>
      <c r="GDN557" s="3"/>
      <c r="GDO557" s="580"/>
      <c r="GDP557" s="3"/>
      <c r="GDQ557" s="440"/>
      <c r="GDR557" s="3"/>
      <c r="GDS557" s="580"/>
      <c r="GDT557" s="3"/>
      <c r="GDU557" s="440"/>
      <c r="GDV557" s="3"/>
      <c r="GDW557" s="580"/>
      <c r="GDX557" s="3"/>
      <c r="GDY557" s="440"/>
      <c r="GDZ557" s="3"/>
      <c r="GEA557" s="580"/>
      <c r="GEB557" s="3"/>
      <c r="GEC557" s="440"/>
      <c r="GED557" s="3"/>
      <c r="GEE557" s="580"/>
      <c r="GEF557" s="3"/>
      <c r="GEG557" s="440"/>
      <c r="GEH557" s="3"/>
      <c r="GEI557" s="580"/>
      <c r="GEJ557" s="3"/>
      <c r="GEK557" s="440"/>
      <c r="GEL557" s="3"/>
      <c r="GEM557" s="580"/>
      <c r="GEN557" s="3"/>
      <c r="GEO557" s="440"/>
      <c r="GEP557" s="3"/>
      <c r="GEQ557" s="580"/>
      <c r="GER557" s="3"/>
      <c r="GES557" s="440"/>
      <c r="GET557" s="3"/>
      <c r="GEU557" s="580"/>
      <c r="GEV557" s="3"/>
      <c r="GEW557" s="440"/>
      <c r="GEX557" s="3"/>
      <c r="GEY557" s="580"/>
      <c r="GEZ557" s="3"/>
      <c r="GFA557" s="440"/>
      <c r="GFB557" s="3"/>
      <c r="GFC557" s="580"/>
      <c r="GFD557" s="3"/>
      <c r="GFE557" s="440"/>
      <c r="GFF557" s="3"/>
      <c r="GFG557" s="580"/>
      <c r="GFH557" s="3"/>
      <c r="GFI557" s="440"/>
      <c r="GFJ557" s="3"/>
      <c r="GFK557" s="580"/>
      <c r="GFL557" s="3"/>
      <c r="GFM557" s="440"/>
      <c r="GFN557" s="3"/>
      <c r="GFO557" s="580"/>
      <c r="GFP557" s="3"/>
      <c r="GFQ557" s="440"/>
      <c r="GFR557" s="3"/>
      <c r="GFS557" s="580"/>
      <c r="GFT557" s="3"/>
      <c r="GFU557" s="440"/>
      <c r="GFV557" s="3"/>
      <c r="GFW557" s="580"/>
      <c r="GFX557" s="3"/>
      <c r="GFY557" s="440"/>
      <c r="GFZ557" s="3"/>
      <c r="GGA557" s="580"/>
      <c r="GGB557" s="3"/>
      <c r="GGC557" s="440"/>
      <c r="GGD557" s="3"/>
      <c r="GGE557" s="580"/>
      <c r="GGF557" s="3"/>
      <c r="GGG557" s="440"/>
      <c r="GGH557" s="3"/>
      <c r="GGI557" s="580"/>
      <c r="GGJ557" s="3"/>
      <c r="GGK557" s="440"/>
      <c r="GGL557" s="3"/>
      <c r="GGM557" s="580"/>
      <c r="GGN557" s="3"/>
      <c r="GGO557" s="440"/>
      <c r="GGP557" s="3"/>
      <c r="GGQ557" s="580"/>
      <c r="GGR557" s="3"/>
      <c r="GGS557" s="440"/>
      <c r="GGT557" s="3"/>
      <c r="GGU557" s="580"/>
      <c r="GGV557" s="3"/>
      <c r="GGW557" s="440"/>
      <c r="GGX557" s="3"/>
      <c r="GGY557" s="580"/>
      <c r="GGZ557" s="3"/>
      <c r="GHA557" s="440"/>
      <c r="GHB557" s="3"/>
      <c r="GHC557" s="580"/>
      <c r="GHD557" s="3"/>
      <c r="GHE557" s="440"/>
      <c r="GHF557" s="3"/>
      <c r="GHG557" s="580"/>
      <c r="GHH557" s="3"/>
      <c r="GHI557" s="440"/>
      <c r="GHJ557" s="3"/>
      <c r="GHK557" s="580"/>
      <c r="GHL557" s="3"/>
      <c r="GHM557" s="440"/>
      <c r="GHN557" s="3"/>
      <c r="GHO557" s="580"/>
      <c r="GHP557" s="3"/>
      <c r="GHQ557" s="440"/>
      <c r="GHR557" s="3"/>
      <c r="GHS557" s="580"/>
      <c r="GHT557" s="3"/>
      <c r="GHU557" s="440"/>
      <c r="GHV557" s="3"/>
      <c r="GHW557" s="580"/>
      <c r="GHX557" s="3"/>
      <c r="GHY557" s="440"/>
      <c r="GHZ557" s="3"/>
      <c r="GIA557" s="580"/>
      <c r="GIB557" s="3"/>
      <c r="GIC557" s="440"/>
      <c r="GID557" s="3"/>
      <c r="GIE557" s="580"/>
      <c r="GIF557" s="3"/>
      <c r="GIG557" s="440"/>
      <c r="GIH557" s="3"/>
      <c r="GII557" s="580"/>
      <c r="GIJ557" s="3"/>
      <c r="GIK557" s="440"/>
      <c r="GIL557" s="3"/>
      <c r="GIM557" s="580"/>
      <c r="GIN557" s="3"/>
      <c r="GIO557" s="440"/>
      <c r="GIP557" s="3"/>
      <c r="GIQ557" s="580"/>
      <c r="GIR557" s="3"/>
      <c r="GIS557" s="440"/>
      <c r="GIT557" s="3"/>
      <c r="GIU557" s="580"/>
      <c r="GIV557" s="3"/>
      <c r="GIW557" s="440"/>
      <c r="GIX557" s="3"/>
      <c r="GIY557" s="580"/>
      <c r="GIZ557" s="3"/>
      <c r="GJA557" s="440"/>
      <c r="GJB557" s="3"/>
      <c r="GJC557" s="580"/>
      <c r="GJD557" s="3"/>
      <c r="GJE557" s="440"/>
      <c r="GJF557" s="3"/>
      <c r="GJG557" s="580"/>
      <c r="GJH557" s="3"/>
      <c r="GJI557" s="440"/>
      <c r="GJJ557" s="3"/>
      <c r="GJK557" s="580"/>
      <c r="GJL557" s="3"/>
      <c r="GJM557" s="440"/>
      <c r="GJN557" s="3"/>
      <c r="GJO557" s="580"/>
      <c r="GJP557" s="3"/>
      <c r="GJQ557" s="440"/>
      <c r="GJR557" s="3"/>
      <c r="GJS557" s="580"/>
      <c r="GJT557" s="3"/>
      <c r="GJU557" s="440"/>
      <c r="GJV557" s="3"/>
      <c r="GJW557" s="580"/>
      <c r="GJX557" s="3"/>
      <c r="GJY557" s="440"/>
      <c r="GJZ557" s="3"/>
      <c r="GKA557" s="580"/>
      <c r="GKB557" s="3"/>
      <c r="GKC557" s="440"/>
      <c r="GKD557" s="3"/>
      <c r="GKE557" s="580"/>
      <c r="GKF557" s="3"/>
      <c r="GKG557" s="440"/>
      <c r="GKH557" s="3"/>
      <c r="GKI557" s="580"/>
      <c r="GKJ557" s="3"/>
      <c r="GKK557" s="440"/>
      <c r="GKL557" s="3"/>
      <c r="GKM557" s="580"/>
      <c r="GKN557" s="3"/>
      <c r="GKO557" s="440"/>
      <c r="GKP557" s="3"/>
      <c r="GKQ557" s="580"/>
      <c r="GKR557" s="3"/>
      <c r="GKS557" s="440"/>
      <c r="GKT557" s="3"/>
      <c r="GKU557" s="580"/>
      <c r="GKV557" s="3"/>
      <c r="GKW557" s="440"/>
      <c r="GKX557" s="3"/>
      <c r="GKY557" s="580"/>
      <c r="GKZ557" s="3"/>
      <c r="GLA557" s="440"/>
      <c r="GLB557" s="3"/>
      <c r="GLC557" s="580"/>
      <c r="GLD557" s="3"/>
      <c r="GLE557" s="440"/>
      <c r="GLF557" s="3"/>
      <c r="GLG557" s="580"/>
      <c r="GLH557" s="3"/>
      <c r="GLI557" s="440"/>
      <c r="GLJ557" s="3"/>
      <c r="GLK557" s="580"/>
      <c r="GLL557" s="3"/>
      <c r="GLM557" s="440"/>
      <c r="GLN557" s="3"/>
      <c r="GLO557" s="580"/>
      <c r="GLP557" s="3"/>
      <c r="GLQ557" s="440"/>
      <c r="GLR557" s="3"/>
      <c r="GLS557" s="580"/>
      <c r="GLT557" s="3"/>
      <c r="GLU557" s="440"/>
      <c r="GLV557" s="3"/>
      <c r="GLW557" s="580"/>
      <c r="GLX557" s="3"/>
      <c r="GLY557" s="440"/>
      <c r="GLZ557" s="3"/>
      <c r="GMA557" s="580"/>
      <c r="GMB557" s="3"/>
      <c r="GMC557" s="440"/>
      <c r="GMD557" s="3"/>
      <c r="GME557" s="580"/>
      <c r="GMF557" s="3"/>
      <c r="GMG557" s="440"/>
      <c r="GMH557" s="3"/>
      <c r="GMI557" s="580"/>
      <c r="GMJ557" s="3"/>
      <c r="GMK557" s="440"/>
      <c r="GML557" s="3"/>
      <c r="GMM557" s="580"/>
      <c r="GMN557" s="3"/>
      <c r="GMO557" s="440"/>
      <c r="GMP557" s="3"/>
      <c r="GMQ557" s="580"/>
      <c r="GMR557" s="3"/>
      <c r="GMS557" s="440"/>
      <c r="GMT557" s="3"/>
      <c r="GMU557" s="580"/>
      <c r="GMV557" s="3"/>
      <c r="GMW557" s="440"/>
      <c r="GMX557" s="3"/>
      <c r="GMY557" s="580"/>
      <c r="GMZ557" s="3"/>
      <c r="GNA557" s="440"/>
      <c r="GNB557" s="3"/>
      <c r="GNC557" s="580"/>
      <c r="GND557" s="3"/>
      <c r="GNE557" s="440"/>
      <c r="GNF557" s="3"/>
      <c r="GNG557" s="580"/>
      <c r="GNH557" s="3"/>
      <c r="GNI557" s="440"/>
      <c r="GNJ557" s="3"/>
      <c r="GNK557" s="580"/>
      <c r="GNL557" s="3"/>
      <c r="GNM557" s="440"/>
      <c r="GNN557" s="3"/>
      <c r="GNO557" s="580"/>
      <c r="GNP557" s="3"/>
      <c r="GNQ557" s="440"/>
      <c r="GNR557" s="3"/>
      <c r="GNS557" s="580"/>
      <c r="GNT557" s="3"/>
      <c r="GNU557" s="440"/>
      <c r="GNV557" s="3"/>
      <c r="GNW557" s="580"/>
      <c r="GNX557" s="3"/>
      <c r="GNY557" s="440"/>
      <c r="GNZ557" s="3"/>
      <c r="GOA557" s="580"/>
      <c r="GOB557" s="3"/>
      <c r="GOC557" s="440"/>
      <c r="GOD557" s="3"/>
      <c r="GOE557" s="580"/>
      <c r="GOF557" s="3"/>
      <c r="GOG557" s="440"/>
      <c r="GOH557" s="3"/>
      <c r="GOI557" s="580"/>
      <c r="GOJ557" s="3"/>
      <c r="GOK557" s="440"/>
      <c r="GOL557" s="3"/>
      <c r="GOM557" s="580"/>
      <c r="GON557" s="3"/>
      <c r="GOO557" s="440"/>
      <c r="GOP557" s="3"/>
      <c r="GOQ557" s="580"/>
      <c r="GOR557" s="3"/>
      <c r="GOS557" s="440"/>
      <c r="GOT557" s="3"/>
      <c r="GOU557" s="580"/>
      <c r="GOV557" s="3"/>
      <c r="GOW557" s="440"/>
      <c r="GOX557" s="3"/>
      <c r="GOY557" s="580"/>
      <c r="GOZ557" s="3"/>
      <c r="GPA557" s="440"/>
      <c r="GPB557" s="3"/>
      <c r="GPC557" s="580"/>
      <c r="GPD557" s="3"/>
      <c r="GPE557" s="440"/>
      <c r="GPF557" s="3"/>
      <c r="GPG557" s="580"/>
      <c r="GPH557" s="3"/>
      <c r="GPI557" s="440"/>
      <c r="GPJ557" s="3"/>
      <c r="GPK557" s="580"/>
      <c r="GPL557" s="3"/>
      <c r="GPM557" s="440"/>
      <c r="GPN557" s="3"/>
      <c r="GPO557" s="580"/>
      <c r="GPP557" s="3"/>
      <c r="GPQ557" s="440"/>
      <c r="GPR557" s="3"/>
      <c r="GPS557" s="580"/>
      <c r="GPT557" s="3"/>
      <c r="GPU557" s="440"/>
      <c r="GPV557" s="3"/>
      <c r="GPW557" s="580"/>
      <c r="GPX557" s="3"/>
      <c r="GPY557" s="440"/>
      <c r="GPZ557" s="3"/>
      <c r="GQA557" s="580"/>
      <c r="GQB557" s="3"/>
      <c r="GQC557" s="440"/>
      <c r="GQD557" s="3"/>
      <c r="GQE557" s="580"/>
      <c r="GQF557" s="3"/>
      <c r="GQG557" s="440"/>
      <c r="GQH557" s="3"/>
      <c r="GQI557" s="580"/>
      <c r="GQJ557" s="3"/>
      <c r="GQK557" s="440"/>
      <c r="GQL557" s="3"/>
      <c r="GQM557" s="580"/>
      <c r="GQN557" s="3"/>
      <c r="GQO557" s="440"/>
      <c r="GQP557" s="3"/>
      <c r="GQQ557" s="580"/>
      <c r="GQR557" s="3"/>
      <c r="GQS557" s="440"/>
      <c r="GQT557" s="3"/>
      <c r="GQU557" s="580"/>
      <c r="GQV557" s="3"/>
      <c r="GQW557" s="440"/>
      <c r="GQX557" s="3"/>
      <c r="GQY557" s="580"/>
      <c r="GQZ557" s="3"/>
      <c r="GRA557" s="440"/>
      <c r="GRB557" s="3"/>
      <c r="GRC557" s="580"/>
      <c r="GRD557" s="3"/>
      <c r="GRE557" s="440"/>
      <c r="GRF557" s="3"/>
      <c r="GRG557" s="580"/>
      <c r="GRH557" s="3"/>
      <c r="GRI557" s="440"/>
      <c r="GRJ557" s="3"/>
      <c r="GRK557" s="580"/>
      <c r="GRL557" s="3"/>
      <c r="GRM557" s="440"/>
      <c r="GRN557" s="3"/>
      <c r="GRO557" s="580"/>
      <c r="GRP557" s="3"/>
      <c r="GRQ557" s="440"/>
      <c r="GRR557" s="3"/>
      <c r="GRS557" s="580"/>
      <c r="GRT557" s="3"/>
      <c r="GRU557" s="440"/>
      <c r="GRV557" s="3"/>
      <c r="GRW557" s="580"/>
      <c r="GRX557" s="3"/>
      <c r="GRY557" s="440"/>
      <c r="GRZ557" s="3"/>
      <c r="GSA557" s="580"/>
      <c r="GSB557" s="3"/>
      <c r="GSC557" s="440"/>
      <c r="GSD557" s="3"/>
      <c r="GSE557" s="580"/>
      <c r="GSF557" s="3"/>
      <c r="GSG557" s="440"/>
      <c r="GSH557" s="3"/>
      <c r="GSI557" s="580"/>
      <c r="GSJ557" s="3"/>
      <c r="GSK557" s="440"/>
      <c r="GSL557" s="3"/>
      <c r="GSM557" s="580"/>
      <c r="GSN557" s="3"/>
      <c r="GSO557" s="440"/>
      <c r="GSP557" s="3"/>
      <c r="GSQ557" s="580"/>
      <c r="GSR557" s="3"/>
      <c r="GSS557" s="440"/>
      <c r="GST557" s="3"/>
      <c r="GSU557" s="580"/>
      <c r="GSV557" s="3"/>
      <c r="GSW557" s="440"/>
      <c r="GSX557" s="3"/>
      <c r="GSY557" s="580"/>
      <c r="GSZ557" s="3"/>
      <c r="GTA557" s="440"/>
      <c r="GTB557" s="3"/>
      <c r="GTC557" s="580"/>
      <c r="GTD557" s="3"/>
      <c r="GTE557" s="440"/>
      <c r="GTF557" s="3"/>
      <c r="GTG557" s="580"/>
      <c r="GTH557" s="3"/>
      <c r="GTI557" s="440"/>
      <c r="GTJ557" s="3"/>
      <c r="GTK557" s="580"/>
      <c r="GTL557" s="3"/>
      <c r="GTM557" s="440"/>
      <c r="GTN557" s="3"/>
      <c r="GTO557" s="580"/>
      <c r="GTP557" s="3"/>
      <c r="GTQ557" s="440"/>
      <c r="GTR557" s="3"/>
      <c r="GTS557" s="580"/>
      <c r="GTT557" s="3"/>
      <c r="GTU557" s="440"/>
      <c r="GTV557" s="3"/>
      <c r="GTW557" s="580"/>
      <c r="GTX557" s="3"/>
      <c r="GTY557" s="440"/>
      <c r="GTZ557" s="3"/>
      <c r="GUA557" s="580"/>
      <c r="GUB557" s="3"/>
      <c r="GUC557" s="440"/>
      <c r="GUD557" s="3"/>
      <c r="GUE557" s="580"/>
      <c r="GUF557" s="3"/>
      <c r="GUG557" s="440"/>
      <c r="GUH557" s="3"/>
      <c r="GUI557" s="580"/>
      <c r="GUJ557" s="3"/>
      <c r="GUK557" s="440"/>
      <c r="GUL557" s="3"/>
      <c r="GUM557" s="580"/>
      <c r="GUN557" s="3"/>
      <c r="GUO557" s="440"/>
      <c r="GUP557" s="3"/>
      <c r="GUQ557" s="580"/>
      <c r="GUR557" s="3"/>
      <c r="GUS557" s="440"/>
      <c r="GUT557" s="3"/>
      <c r="GUU557" s="580"/>
      <c r="GUV557" s="3"/>
      <c r="GUW557" s="440"/>
      <c r="GUX557" s="3"/>
      <c r="GUY557" s="580"/>
      <c r="GUZ557" s="3"/>
      <c r="GVA557" s="440"/>
      <c r="GVB557" s="3"/>
      <c r="GVC557" s="580"/>
      <c r="GVD557" s="3"/>
      <c r="GVE557" s="440"/>
      <c r="GVF557" s="3"/>
      <c r="GVG557" s="580"/>
      <c r="GVH557" s="3"/>
      <c r="GVI557" s="440"/>
      <c r="GVJ557" s="3"/>
      <c r="GVK557" s="580"/>
      <c r="GVL557" s="3"/>
      <c r="GVM557" s="440"/>
      <c r="GVN557" s="3"/>
      <c r="GVO557" s="580"/>
      <c r="GVP557" s="3"/>
      <c r="GVQ557" s="440"/>
      <c r="GVR557" s="3"/>
      <c r="GVS557" s="580"/>
      <c r="GVT557" s="3"/>
      <c r="GVU557" s="440"/>
      <c r="GVV557" s="3"/>
      <c r="GVW557" s="580"/>
      <c r="GVX557" s="3"/>
      <c r="GVY557" s="440"/>
      <c r="GVZ557" s="3"/>
      <c r="GWA557" s="580"/>
      <c r="GWB557" s="3"/>
      <c r="GWC557" s="440"/>
      <c r="GWD557" s="3"/>
      <c r="GWE557" s="580"/>
      <c r="GWF557" s="3"/>
      <c r="GWG557" s="440"/>
      <c r="GWH557" s="3"/>
      <c r="GWI557" s="580"/>
      <c r="GWJ557" s="3"/>
      <c r="GWK557" s="440"/>
      <c r="GWL557" s="3"/>
      <c r="GWM557" s="580"/>
      <c r="GWN557" s="3"/>
      <c r="GWO557" s="440"/>
      <c r="GWP557" s="3"/>
      <c r="GWQ557" s="580"/>
      <c r="GWR557" s="3"/>
      <c r="GWS557" s="440"/>
      <c r="GWT557" s="3"/>
      <c r="GWU557" s="580"/>
      <c r="GWV557" s="3"/>
      <c r="GWW557" s="440"/>
      <c r="GWX557" s="3"/>
      <c r="GWY557" s="580"/>
      <c r="GWZ557" s="3"/>
      <c r="GXA557" s="440"/>
      <c r="GXB557" s="3"/>
      <c r="GXC557" s="580"/>
      <c r="GXD557" s="3"/>
      <c r="GXE557" s="440"/>
      <c r="GXF557" s="3"/>
      <c r="GXG557" s="580"/>
      <c r="GXH557" s="3"/>
      <c r="GXI557" s="440"/>
      <c r="GXJ557" s="3"/>
      <c r="GXK557" s="580"/>
      <c r="GXL557" s="3"/>
      <c r="GXM557" s="440"/>
      <c r="GXN557" s="3"/>
      <c r="GXO557" s="580"/>
      <c r="GXP557" s="3"/>
      <c r="GXQ557" s="440"/>
      <c r="GXR557" s="3"/>
      <c r="GXS557" s="580"/>
      <c r="GXT557" s="3"/>
      <c r="GXU557" s="440"/>
      <c r="GXV557" s="3"/>
      <c r="GXW557" s="580"/>
      <c r="GXX557" s="3"/>
      <c r="GXY557" s="440"/>
      <c r="GXZ557" s="3"/>
      <c r="GYA557" s="580"/>
      <c r="GYB557" s="3"/>
      <c r="GYC557" s="440"/>
      <c r="GYD557" s="3"/>
      <c r="GYE557" s="580"/>
      <c r="GYF557" s="3"/>
      <c r="GYG557" s="440"/>
      <c r="GYH557" s="3"/>
      <c r="GYI557" s="580"/>
      <c r="GYJ557" s="3"/>
      <c r="GYK557" s="440"/>
      <c r="GYL557" s="3"/>
      <c r="GYM557" s="580"/>
      <c r="GYN557" s="3"/>
      <c r="GYO557" s="440"/>
      <c r="GYP557" s="3"/>
      <c r="GYQ557" s="580"/>
      <c r="GYR557" s="3"/>
      <c r="GYS557" s="440"/>
      <c r="GYT557" s="3"/>
      <c r="GYU557" s="580"/>
      <c r="GYV557" s="3"/>
      <c r="GYW557" s="440"/>
      <c r="GYX557" s="3"/>
      <c r="GYY557" s="580"/>
      <c r="GYZ557" s="3"/>
      <c r="GZA557" s="440"/>
      <c r="GZB557" s="3"/>
      <c r="GZC557" s="580"/>
      <c r="GZD557" s="3"/>
      <c r="GZE557" s="440"/>
      <c r="GZF557" s="3"/>
      <c r="GZG557" s="580"/>
      <c r="GZH557" s="3"/>
      <c r="GZI557" s="440"/>
      <c r="GZJ557" s="3"/>
      <c r="GZK557" s="580"/>
      <c r="GZL557" s="3"/>
      <c r="GZM557" s="440"/>
      <c r="GZN557" s="3"/>
      <c r="GZO557" s="580"/>
      <c r="GZP557" s="3"/>
      <c r="GZQ557" s="440"/>
      <c r="GZR557" s="3"/>
      <c r="GZS557" s="580"/>
      <c r="GZT557" s="3"/>
      <c r="GZU557" s="440"/>
      <c r="GZV557" s="3"/>
      <c r="GZW557" s="580"/>
      <c r="GZX557" s="3"/>
      <c r="GZY557" s="440"/>
      <c r="GZZ557" s="3"/>
      <c r="HAA557" s="580"/>
      <c r="HAB557" s="3"/>
      <c r="HAC557" s="440"/>
      <c r="HAD557" s="3"/>
      <c r="HAE557" s="580"/>
      <c r="HAF557" s="3"/>
      <c r="HAG557" s="440"/>
      <c r="HAH557" s="3"/>
      <c r="HAI557" s="580"/>
      <c r="HAJ557" s="3"/>
      <c r="HAK557" s="440"/>
      <c r="HAL557" s="3"/>
      <c r="HAM557" s="580"/>
      <c r="HAN557" s="3"/>
      <c r="HAO557" s="440"/>
      <c r="HAP557" s="3"/>
      <c r="HAQ557" s="580"/>
      <c r="HAR557" s="3"/>
      <c r="HAS557" s="440"/>
      <c r="HAT557" s="3"/>
      <c r="HAU557" s="580"/>
      <c r="HAV557" s="3"/>
      <c r="HAW557" s="440"/>
      <c r="HAX557" s="3"/>
      <c r="HAY557" s="580"/>
      <c r="HAZ557" s="3"/>
      <c r="HBA557" s="440"/>
      <c r="HBB557" s="3"/>
      <c r="HBC557" s="580"/>
      <c r="HBD557" s="3"/>
      <c r="HBE557" s="440"/>
      <c r="HBF557" s="3"/>
      <c r="HBG557" s="580"/>
      <c r="HBH557" s="3"/>
      <c r="HBI557" s="440"/>
      <c r="HBJ557" s="3"/>
      <c r="HBK557" s="580"/>
      <c r="HBL557" s="3"/>
      <c r="HBM557" s="440"/>
      <c r="HBN557" s="3"/>
      <c r="HBO557" s="580"/>
      <c r="HBP557" s="3"/>
      <c r="HBQ557" s="440"/>
      <c r="HBR557" s="3"/>
      <c r="HBS557" s="580"/>
      <c r="HBT557" s="3"/>
      <c r="HBU557" s="440"/>
      <c r="HBV557" s="3"/>
      <c r="HBW557" s="580"/>
      <c r="HBX557" s="3"/>
      <c r="HBY557" s="440"/>
      <c r="HBZ557" s="3"/>
      <c r="HCA557" s="580"/>
      <c r="HCB557" s="3"/>
      <c r="HCC557" s="440"/>
      <c r="HCD557" s="3"/>
      <c r="HCE557" s="580"/>
      <c r="HCF557" s="3"/>
      <c r="HCG557" s="440"/>
      <c r="HCH557" s="3"/>
      <c r="HCI557" s="580"/>
      <c r="HCJ557" s="3"/>
      <c r="HCK557" s="440"/>
      <c r="HCL557" s="3"/>
      <c r="HCM557" s="580"/>
      <c r="HCN557" s="3"/>
      <c r="HCO557" s="440"/>
      <c r="HCP557" s="3"/>
      <c r="HCQ557" s="580"/>
      <c r="HCR557" s="3"/>
      <c r="HCS557" s="440"/>
      <c r="HCT557" s="3"/>
      <c r="HCU557" s="580"/>
      <c r="HCV557" s="3"/>
      <c r="HCW557" s="440"/>
      <c r="HCX557" s="3"/>
      <c r="HCY557" s="580"/>
      <c r="HCZ557" s="3"/>
      <c r="HDA557" s="440"/>
      <c r="HDB557" s="3"/>
      <c r="HDC557" s="580"/>
      <c r="HDD557" s="3"/>
      <c r="HDE557" s="440"/>
      <c r="HDF557" s="3"/>
      <c r="HDG557" s="580"/>
      <c r="HDH557" s="3"/>
      <c r="HDI557" s="440"/>
      <c r="HDJ557" s="3"/>
      <c r="HDK557" s="580"/>
      <c r="HDL557" s="3"/>
      <c r="HDM557" s="440"/>
      <c r="HDN557" s="3"/>
      <c r="HDO557" s="580"/>
      <c r="HDP557" s="3"/>
      <c r="HDQ557" s="440"/>
      <c r="HDR557" s="3"/>
      <c r="HDS557" s="580"/>
      <c r="HDT557" s="3"/>
      <c r="HDU557" s="440"/>
      <c r="HDV557" s="3"/>
      <c r="HDW557" s="580"/>
      <c r="HDX557" s="3"/>
      <c r="HDY557" s="440"/>
      <c r="HDZ557" s="3"/>
      <c r="HEA557" s="580"/>
      <c r="HEB557" s="3"/>
      <c r="HEC557" s="440"/>
      <c r="HED557" s="3"/>
      <c r="HEE557" s="580"/>
      <c r="HEF557" s="3"/>
      <c r="HEG557" s="440"/>
      <c r="HEH557" s="3"/>
      <c r="HEI557" s="580"/>
      <c r="HEJ557" s="3"/>
      <c r="HEK557" s="440"/>
      <c r="HEL557" s="3"/>
      <c r="HEM557" s="580"/>
      <c r="HEN557" s="3"/>
      <c r="HEO557" s="440"/>
      <c r="HEP557" s="3"/>
      <c r="HEQ557" s="580"/>
      <c r="HER557" s="3"/>
      <c r="HES557" s="440"/>
      <c r="HET557" s="3"/>
      <c r="HEU557" s="580"/>
      <c r="HEV557" s="3"/>
      <c r="HEW557" s="440"/>
      <c r="HEX557" s="3"/>
      <c r="HEY557" s="580"/>
      <c r="HEZ557" s="3"/>
      <c r="HFA557" s="440"/>
      <c r="HFB557" s="3"/>
      <c r="HFC557" s="580"/>
      <c r="HFD557" s="3"/>
      <c r="HFE557" s="440"/>
      <c r="HFF557" s="3"/>
      <c r="HFG557" s="580"/>
      <c r="HFH557" s="3"/>
      <c r="HFI557" s="440"/>
      <c r="HFJ557" s="3"/>
      <c r="HFK557" s="580"/>
      <c r="HFL557" s="3"/>
      <c r="HFM557" s="440"/>
      <c r="HFN557" s="3"/>
      <c r="HFO557" s="580"/>
      <c r="HFP557" s="3"/>
      <c r="HFQ557" s="440"/>
      <c r="HFR557" s="3"/>
      <c r="HFS557" s="580"/>
      <c r="HFT557" s="3"/>
      <c r="HFU557" s="440"/>
      <c r="HFV557" s="3"/>
      <c r="HFW557" s="580"/>
      <c r="HFX557" s="3"/>
      <c r="HFY557" s="440"/>
      <c r="HFZ557" s="3"/>
      <c r="HGA557" s="580"/>
      <c r="HGB557" s="3"/>
      <c r="HGC557" s="440"/>
      <c r="HGD557" s="3"/>
      <c r="HGE557" s="580"/>
      <c r="HGF557" s="3"/>
      <c r="HGG557" s="440"/>
      <c r="HGH557" s="3"/>
      <c r="HGI557" s="580"/>
      <c r="HGJ557" s="3"/>
      <c r="HGK557" s="440"/>
      <c r="HGL557" s="3"/>
      <c r="HGM557" s="580"/>
      <c r="HGN557" s="3"/>
      <c r="HGO557" s="440"/>
      <c r="HGP557" s="3"/>
      <c r="HGQ557" s="580"/>
      <c r="HGR557" s="3"/>
      <c r="HGS557" s="440"/>
      <c r="HGT557" s="3"/>
      <c r="HGU557" s="580"/>
      <c r="HGV557" s="3"/>
      <c r="HGW557" s="440"/>
      <c r="HGX557" s="3"/>
      <c r="HGY557" s="580"/>
      <c r="HGZ557" s="3"/>
      <c r="HHA557" s="440"/>
      <c r="HHB557" s="3"/>
      <c r="HHC557" s="580"/>
      <c r="HHD557" s="3"/>
      <c r="HHE557" s="440"/>
      <c r="HHF557" s="3"/>
      <c r="HHG557" s="580"/>
      <c r="HHH557" s="3"/>
      <c r="HHI557" s="440"/>
      <c r="HHJ557" s="3"/>
      <c r="HHK557" s="580"/>
      <c r="HHL557" s="3"/>
      <c r="HHM557" s="440"/>
      <c r="HHN557" s="3"/>
      <c r="HHO557" s="580"/>
      <c r="HHP557" s="3"/>
      <c r="HHQ557" s="440"/>
      <c r="HHR557" s="3"/>
      <c r="HHS557" s="580"/>
      <c r="HHT557" s="3"/>
      <c r="HHU557" s="440"/>
      <c r="HHV557" s="3"/>
      <c r="HHW557" s="580"/>
      <c r="HHX557" s="3"/>
      <c r="HHY557" s="440"/>
      <c r="HHZ557" s="3"/>
      <c r="HIA557" s="580"/>
      <c r="HIB557" s="3"/>
      <c r="HIC557" s="440"/>
      <c r="HID557" s="3"/>
      <c r="HIE557" s="580"/>
      <c r="HIF557" s="3"/>
      <c r="HIG557" s="440"/>
      <c r="HIH557" s="3"/>
      <c r="HII557" s="580"/>
      <c r="HIJ557" s="3"/>
      <c r="HIK557" s="440"/>
      <c r="HIL557" s="3"/>
      <c r="HIM557" s="580"/>
      <c r="HIN557" s="3"/>
      <c r="HIO557" s="440"/>
      <c r="HIP557" s="3"/>
      <c r="HIQ557" s="580"/>
      <c r="HIR557" s="3"/>
      <c r="HIS557" s="440"/>
      <c r="HIT557" s="3"/>
      <c r="HIU557" s="580"/>
      <c r="HIV557" s="3"/>
      <c r="HIW557" s="440"/>
      <c r="HIX557" s="3"/>
      <c r="HIY557" s="580"/>
      <c r="HIZ557" s="3"/>
      <c r="HJA557" s="440"/>
      <c r="HJB557" s="3"/>
      <c r="HJC557" s="580"/>
      <c r="HJD557" s="3"/>
      <c r="HJE557" s="440"/>
      <c r="HJF557" s="3"/>
      <c r="HJG557" s="580"/>
      <c r="HJH557" s="3"/>
      <c r="HJI557" s="440"/>
      <c r="HJJ557" s="3"/>
      <c r="HJK557" s="580"/>
      <c r="HJL557" s="3"/>
      <c r="HJM557" s="440"/>
      <c r="HJN557" s="3"/>
      <c r="HJO557" s="580"/>
      <c r="HJP557" s="3"/>
      <c r="HJQ557" s="440"/>
      <c r="HJR557" s="3"/>
      <c r="HJS557" s="580"/>
      <c r="HJT557" s="3"/>
      <c r="HJU557" s="440"/>
      <c r="HJV557" s="3"/>
      <c r="HJW557" s="580"/>
      <c r="HJX557" s="3"/>
      <c r="HJY557" s="440"/>
      <c r="HJZ557" s="3"/>
      <c r="HKA557" s="580"/>
      <c r="HKB557" s="3"/>
      <c r="HKC557" s="440"/>
      <c r="HKD557" s="3"/>
      <c r="HKE557" s="580"/>
      <c r="HKF557" s="3"/>
      <c r="HKG557" s="440"/>
      <c r="HKH557" s="3"/>
      <c r="HKI557" s="580"/>
      <c r="HKJ557" s="3"/>
      <c r="HKK557" s="440"/>
      <c r="HKL557" s="3"/>
      <c r="HKM557" s="580"/>
      <c r="HKN557" s="3"/>
      <c r="HKO557" s="440"/>
      <c r="HKP557" s="3"/>
      <c r="HKQ557" s="580"/>
      <c r="HKR557" s="3"/>
      <c r="HKS557" s="440"/>
      <c r="HKT557" s="3"/>
      <c r="HKU557" s="580"/>
      <c r="HKV557" s="3"/>
      <c r="HKW557" s="440"/>
      <c r="HKX557" s="3"/>
      <c r="HKY557" s="580"/>
      <c r="HKZ557" s="3"/>
      <c r="HLA557" s="440"/>
      <c r="HLB557" s="3"/>
      <c r="HLC557" s="580"/>
      <c r="HLD557" s="3"/>
      <c r="HLE557" s="440"/>
      <c r="HLF557" s="3"/>
      <c r="HLG557" s="580"/>
      <c r="HLH557" s="3"/>
      <c r="HLI557" s="440"/>
      <c r="HLJ557" s="3"/>
      <c r="HLK557" s="580"/>
      <c r="HLL557" s="3"/>
      <c r="HLM557" s="440"/>
      <c r="HLN557" s="3"/>
      <c r="HLO557" s="580"/>
      <c r="HLP557" s="3"/>
      <c r="HLQ557" s="440"/>
      <c r="HLR557" s="3"/>
      <c r="HLS557" s="580"/>
      <c r="HLT557" s="3"/>
      <c r="HLU557" s="440"/>
      <c r="HLV557" s="3"/>
      <c r="HLW557" s="580"/>
      <c r="HLX557" s="3"/>
      <c r="HLY557" s="440"/>
      <c r="HLZ557" s="3"/>
      <c r="HMA557" s="580"/>
      <c r="HMB557" s="3"/>
      <c r="HMC557" s="440"/>
      <c r="HMD557" s="3"/>
      <c r="HME557" s="580"/>
      <c r="HMF557" s="3"/>
      <c r="HMG557" s="440"/>
      <c r="HMH557" s="3"/>
      <c r="HMI557" s="580"/>
      <c r="HMJ557" s="3"/>
      <c r="HMK557" s="440"/>
      <c r="HML557" s="3"/>
      <c r="HMM557" s="580"/>
      <c r="HMN557" s="3"/>
      <c r="HMO557" s="440"/>
      <c r="HMP557" s="3"/>
      <c r="HMQ557" s="580"/>
      <c r="HMR557" s="3"/>
      <c r="HMS557" s="440"/>
      <c r="HMT557" s="3"/>
      <c r="HMU557" s="580"/>
      <c r="HMV557" s="3"/>
      <c r="HMW557" s="440"/>
      <c r="HMX557" s="3"/>
      <c r="HMY557" s="580"/>
      <c r="HMZ557" s="3"/>
      <c r="HNA557" s="440"/>
      <c r="HNB557" s="3"/>
      <c r="HNC557" s="580"/>
      <c r="HND557" s="3"/>
      <c r="HNE557" s="440"/>
      <c r="HNF557" s="3"/>
      <c r="HNG557" s="580"/>
      <c r="HNH557" s="3"/>
      <c r="HNI557" s="440"/>
      <c r="HNJ557" s="3"/>
      <c r="HNK557" s="580"/>
      <c r="HNL557" s="3"/>
      <c r="HNM557" s="440"/>
      <c r="HNN557" s="3"/>
      <c r="HNO557" s="580"/>
      <c r="HNP557" s="3"/>
      <c r="HNQ557" s="440"/>
      <c r="HNR557" s="3"/>
      <c r="HNS557" s="580"/>
      <c r="HNT557" s="3"/>
      <c r="HNU557" s="440"/>
      <c r="HNV557" s="3"/>
      <c r="HNW557" s="580"/>
      <c r="HNX557" s="3"/>
      <c r="HNY557" s="440"/>
      <c r="HNZ557" s="3"/>
      <c r="HOA557" s="580"/>
      <c r="HOB557" s="3"/>
      <c r="HOC557" s="440"/>
      <c r="HOD557" s="3"/>
      <c r="HOE557" s="580"/>
      <c r="HOF557" s="3"/>
      <c r="HOG557" s="440"/>
      <c r="HOH557" s="3"/>
      <c r="HOI557" s="580"/>
      <c r="HOJ557" s="3"/>
      <c r="HOK557" s="440"/>
      <c r="HOL557" s="3"/>
      <c r="HOM557" s="580"/>
      <c r="HON557" s="3"/>
      <c r="HOO557" s="440"/>
      <c r="HOP557" s="3"/>
      <c r="HOQ557" s="580"/>
      <c r="HOR557" s="3"/>
      <c r="HOS557" s="440"/>
      <c r="HOT557" s="3"/>
      <c r="HOU557" s="580"/>
      <c r="HOV557" s="3"/>
      <c r="HOW557" s="440"/>
      <c r="HOX557" s="3"/>
      <c r="HOY557" s="580"/>
      <c r="HOZ557" s="3"/>
      <c r="HPA557" s="440"/>
      <c r="HPB557" s="3"/>
      <c r="HPC557" s="580"/>
      <c r="HPD557" s="3"/>
      <c r="HPE557" s="440"/>
      <c r="HPF557" s="3"/>
      <c r="HPG557" s="580"/>
      <c r="HPH557" s="3"/>
      <c r="HPI557" s="440"/>
      <c r="HPJ557" s="3"/>
      <c r="HPK557" s="580"/>
      <c r="HPL557" s="3"/>
      <c r="HPM557" s="440"/>
      <c r="HPN557" s="3"/>
      <c r="HPO557" s="580"/>
      <c r="HPP557" s="3"/>
      <c r="HPQ557" s="440"/>
      <c r="HPR557" s="3"/>
      <c r="HPS557" s="580"/>
      <c r="HPT557" s="3"/>
      <c r="HPU557" s="440"/>
      <c r="HPV557" s="3"/>
      <c r="HPW557" s="580"/>
      <c r="HPX557" s="3"/>
      <c r="HPY557" s="440"/>
      <c r="HPZ557" s="3"/>
      <c r="HQA557" s="580"/>
      <c r="HQB557" s="3"/>
      <c r="HQC557" s="440"/>
      <c r="HQD557" s="3"/>
      <c r="HQE557" s="580"/>
      <c r="HQF557" s="3"/>
      <c r="HQG557" s="440"/>
      <c r="HQH557" s="3"/>
      <c r="HQI557" s="580"/>
      <c r="HQJ557" s="3"/>
      <c r="HQK557" s="440"/>
      <c r="HQL557" s="3"/>
      <c r="HQM557" s="580"/>
      <c r="HQN557" s="3"/>
      <c r="HQO557" s="440"/>
      <c r="HQP557" s="3"/>
      <c r="HQQ557" s="580"/>
      <c r="HQR557" s="3"/>
      <c r="HQS557" s="440"/>
      <c r="HQT557" s="3"/>
      <c r="HQU557" s="580"/>
      <c r="HQV557" s="3"/>
      <c r="HQW557" s="440"/>
      <c r="HQX557" s="3"/>
      <c r="HQY557" s="580"/>
      <c r="HQZ557" s="3"/>
      <c r="HRA557" s="440"/>
      <c r="HRB557" s="3"/>
      <c r="HRC557" s="580"/>
      <c r="HRD557" s="3"/>
      <c r="HRE557" s="440"/>
      <c r="HRF557" s="3"/>
      <c r="HRG557" s="580"/>
      <c r="HRH557" s="3"/>
      <c r="HRI557" s="440"/>
      <c r="HRJ557" s="3"/>
      <c r="HRK557" s="580"/>
      <c r="HRL557" s="3"/>
      <c r="HRM557" s="440"/>
      <c r="HRN557" s="3"/>
      <c r="HRO557" s="580"/>
      <c r="HRP557" s="3"/>
      <c r="HRQ557" s="440"/>
      <c r="HRR557" s="3"/>
      <c r="HRS557" s="580"/>
      <c r="HRT557" s="3"/>
      <c r="HRU557" s="440"/>
      <c r="HRV557" s="3"/>
      <c r="HRW557" s="580"/>
      <c r="HRX557" s="3"/>
      <c r="HRY557" s="440"/>
      <c r="HRZ557" s="3"/>
      <c r="HSA557" s="580"/>
      <c r="HSB557" s="3"/>
      <c r="HSC557" s="440"/>
      <c r="HSD557" s="3"/>
      <c r="HSE557" s="580"/>
      <c r="HSF557" s="3"/>
      <c r="HSG557" s="440"/>
      <c r="HSH557" s="3"/>
      <c r="HSI557" s="580"/>
      <c r="HSJ557" s="3"/>
      <c r="HSK557" s="440"/>
      <c r="HSL557" s="3"/>
      <c r="HSM557" s="580"/>
      <c r="HSN557" s="3"/>
      <c r="HSO557" s="440"/>
      <c r="HSP557" s="3"/>
      <c r="HSQ557" s="580"/>
      <c r="HSR557" s="3"/>
      <c r="HSS557" s="440"/>
      <c r="HST557" s="3"/>
      <c r="HSU557" s="580"/>
      <c r="HSV557" s="3"/>
      <c r="HSW557" s="440"/>
      <c r="HSX557" s="3"/>
      <c r="HSY557" s="580"/>
      <c r="HSZ557" s="3"/>
      <c r="HTA557" s="440"/>
      <c r="HTB557" s="3"/>
      <c r="HTC557" s="580"/>
      <c r="HTD557" s="3"/>
      <c r="HTE557" s="440"/>
      <c r="HTF557" s="3"/>
      <c r="HTG557" s="580"/>
      <c r="HTH557" s="3"/>
      <c r="HTI557" s="440"/>
      <c r="HTJ557" s="3"/>
      <c r="HTK557" s="580"/>
      <c r="HTL557" s="3"/>
      <c r="HTM557" s="440"/>
      <c r="HTN557" s="3"/>
      <c r="HTO557" s="580"/>
      <c r="HTP557" s="3"/>
      <c r="HTQ557" s="440"/>
      <c r="HTR557" s="3"/>
      <c r="HTS557" s="580"/>
      <c r="HTT557" s="3"/>
      <c r="HTU557" s="440"/>
      <c r="HTV557" s="3"/>
      <c r="HTW557" s="580"/>
      <c r="HTX557" s="3"/>
      <c r="HTY557" s="440"/>
      <c r="HTZ557" s="3"/>
      <c r="HUA557" s="580"/>
      <c r="HUB557" s="3"/>
      <c r="HUC557" s="440"/>
      <c r="HUD557" s="3"/>
      <c r="HUE557" s="580"/>
      <c r="HUF557" s="3"/>
      <c r="HUG557" s="440"/>
      <c r="HUH557" s="3"/>
      <c r="HUI557" s="580"/>
      <c r="HUJ557" s="3"/>
      <c r="HUK557" s="440"/>
      <c r="HUL557" s="3"/>
      <c r="HUM557" s="580"/>
      <c r="HUN557" s="3"/>
      <c r="HUO557" s="440"/>
      <c r="HUP557" s="3"/>
      <c r="HUQ557" s="580"/>
      <c r="HUR557" s="3"/>
      <c r="HUS557" s="440"/>
      <c r="HUT557" s="3"/>
      <c r="HUU557" s="580"/>
      <c r="HUV557" s="3"/>
      <c r="HUW557" s="440"/>
      <c r="HUX557" s="3"/>
      <c r="HUY557" s="580"/>
      <c r="HUZ557" s="3"/>
      <c r="HVA557" s="440"/>
      <c r="HVB557" s="3"/>
      <c r="HVC557" s="580"/>
      <c r="HVD557" s="3"/>
      <c r="HVE557" s="440"/>
      <c r="HVF557" s="3"/>
      <c r="HVG557" s="580"/>
      <c r="HVH557" s="3"/>
      <c r="HVI557" s="440"/>
      <c r="HVJ557" s="3"/>
      <c r="HVK557" s="580"/>
      <c r="HVL557" s="3"/>
      <c r="HVM557" s="440"/>
      <c r="HVN557" s="3"/>
      <c r="HVO557" s="580"/>
      <c r="HVP557" s="3"/>
      <c r="HVQ557" s="440"/>
      <c r="HVR557" s="3"/>
      <c r="HVS557" s="580"/>
      <c r="HVT557" s="3"/>
      <c r="HVU557" s="440"/>
      <c r="HVV557" s="3"/>
      <c r="HVW557" s="580"/>
      <c r="HVX557" s="3"/>
      <c r="HVY557" s="440"/>
      <c r="HVZ557" s="3"/>
      <c r="HWA557" s="580"/>
      <c r="HWB557" s="3"/>
      <c r="HWC557" s="440"/>
      <c r="HWD557" s="3"/>
      <c r="HWE557" s="580"/>
      <c r="HWF557" s="3"/>
      <c r="HWG557" s="440"/>
      <c r="HWH557" s="3"/>
      <c r="HWI557" s="580"/>
      <c r="HWJ557" s="3"/>
      <c r="HWK557" s="440"/>
      <c r="HWL557" s="3"/>
      <c r="HWM557" s="580"/>
      <c r="HWN557" s="3"/>
      <c r="HWO557" s="440"/>
      <c r="HWP557" s="3"/>
      <c r="HWQ557" s="580"/>
      <c r="HWR557" s="3"/>
      <c r="HWS557" s="440"/>
      <c r="HWT557" s="3"/>
      <c r="HWU557" s="580"/>
      <c r="HWV557" s="3"/>
      <c r="HWW557" s="440"/>
      <c r="HWX557" s="3"/>
      <c r="HWY557" s="580"/>
      <c r="HWZ557" s="3"/>
      <c r="HXA557" s="440"/>
      <c r="HXB557" s="3"/>
      <c r="HXC557" s="580"/>
      <c r="HXD557" s="3"/>
      <c r="HXE557" s="440"/>
      <c r="HXF557" s="3"/>
      <c r="HXG557" s="580"/>
      <c r="HXH557" s="3"/>
      <c r="HXI557" s="440"/>
      <c r="HXJ557" s="3"/>
      <c r="HXK557" s="580"/>
      <c r="HXL557" s="3"/>
      <c r="HXM557" s="440"/>
      <c r="HXN557" s="3"/>
      <c r="HXO557" s="580"/>
      <c r="HXP557" s="3"/>
      <c r="HXQ557" s="440"/>
      <c r="HXR557" s="3"/>
      <c r="HXS557" s="580"/>
      <c r="HXT557" s="3"/>
      <c r="HXU557" s="440"/>
      <c r="HXV557" s="3"/>
      <c r="HXW557" s="580"/>
      <c r="HXX557" s="3"/>
      <c r="HXY557" s="440"/>
      <c r="HXZ557" s="3"/>
      <c r="HYA557" s="580"/>
      <c r="HYB557" s="3"/>
      <c r="HYC557" s="440"/>
      <c r="HYD557" s="3"/>
      <c r="HYE557" s="580"/>
      <c r="HYF557" s="3"/>
      <c r="HYG557" s="440"/>
      <c r="HYH557" s="3"/>
      <c r="HYI557" s="580"/>
      <c r="HYJ557" s="3"/>
      <c r="HYK557" s="440"/>
      <c r="HYL557" s="3"/>
      <c r="HYM557" s="580"/>
      <c r="HYN557" s="3"/>
      <c r="HYO557" s="440"/>
      <c r="HYP557" s="3"/>
      <c r="HYQ557" s="580"/>
      <c r="HYR557" s="3"/>
      <c r="HYS557" s="440"/>
      <c r="HYT557" s="3"/>
      <c r="HYU557" s="580"/>
      <c r="HYV557" s="3"/>
      <c r="HYW557" s="440"/>
      <c r="HYX557" s="3"/>
      <c r="HYY557" s="580"/>
      <c r="HYZ557" s="3"/>
      <c r="HZA557" s="440"/>
      <c r="HZB557" s="3"/>
      <c r="HZC557" s="580"/>
      <c r="HZD557" s="3"/>
      <c r="HZE557" s="440"/>
      <c r="HZF557" s="3"/>
      <c r="HZG557" s="580"/>
      <c r="HZH557" s="3"/>
      <c r="HZI557" s="440"/>
      <c r="HZJ557" s="3"/>
      <c r="HZK557" s="580"/>
      <c r="HZL557" s="3"/>
      <c r="HZM557" s="440"/>
      <c r="HZN557" s="3"/>
      <c r="HZO557" s="580"/>
      <c r="HZP557" s="3"/>
      <c r="HZQ557" s="440"/>
      <c r="HZR557" s="3"/>
      <c r="HZS557" s="580"/>
      <c r="HZT557" s="3"/>
      <c r="HZU557" s="440"/>
      <c r="HZV557" s="3"/>
      <c r="HZW557" s="580"/>
      <c r="HZX557" s="3"/>
      <c r="HZY557" s="440"/>
      <c r="HZZ557" s="3"/>
      <c r="IAA557" s="580"/>
      <c r="IAB557" s="3"/>
      <c r="IAC557" s="440"/>
      <c r="IAD557" s="3"/>
      <c r="IAE557" s="580"/>
      <c r="IAF557" s="3"/>
      <c r="IAG557" s="440"/>
      <c r="IAH557" s="3"/>
      <c r="IAI557" s="580"/>
      <c r="IAJ557" s="3"/>
      <c r="IAK557" s="440"/>
      <c r="IAL557" s="3"/>
      <c r="IAM557" s="580"/>
      <c r="IAN557" s="3"/>
      <c r="IAO557" s="440"/>
      <c r="IAP557" s="3"/>
      <c r="IAQ557" s="580"/>
      <c r="IAR557" s="3"/>
      <c r="IAS557" s="440"/>
      <c r="IAT557" s="3"/>
      <c r="IAU557" s="580"/>
      <c r="IAV557" s="3"/>
      <c r="IAW557" s="440"/>
      <c r="IAX557" s="3"/>
      <c r="IAY557" s="580"/>
      <c r="IAZ557" s="3"/>
      <c r="IBA557" s="440"/>
      <c r="IBB557" s="3"/>
      <c r="IBC557" s="580"/>
      <c r="IBD557" s="3"/>
      <c r="IBE557" s="440"/>
      <c r="IBF557" s="3"/>
      <c r="IBG557" s="580"/>
      <c r="IBH557" s="3"/>
      <c r="IBI557" s="440"/>
      <c r="IBJ557" s="3"/>
      <c r="IBK557" s="580"/>
      <c r="IBL557" s="3"/>
      <c r="IBM557" s="440"/>
      <c r="IBN557" s="3"/>
      <c r="IBO557" s="580"/>
      <c r="IBP557" s="3"/>
      <c r="IBQ557" s="440"/>
      <c r="IBR557" s="3"/>
      <c r="IBS557" s="580"/>
      <c r="IBT557" s="3"/>
      <c r="IBU557" s="440"/>
      <c r="IBV557" s="3"/>
      <c r="IBW557" s="580"/>
      <c r="IBX557" s="3"/>
      <c r="IBY557" s="440"/>
      <c r="IBZ557" s="3"/>
      <c r="ICA557" s="580"/>
      <c r="ICB557" s="3"/>
      <c r="ICC557" s="440"/>
      <c r="ICD557" s="3"/>
      <c r="ICE557" s="580"/>
      <c r="ICF557" s="3"/>
      <c r="ICG557" s="440"/>
      <c r="ICH557" s="3"/>
      <c r="ICI557" s="580"/>
      <c r="ICJ557" s="3"/>
      <c r="ICK557" s="440"/>
      <c r="ICL557" s="3"/>
      <c r="ICM557" s="580"/>
      <c r="ICN557" s="3"/>
      <c r="ICO557" s="440"/>
      <c r="ICP557" s="3"/>
      <c r="ICQ557" s="580"/>
      <c r="ICR557" s="3"/>
      <c r="ICS557" s="440"/>
      <c r="ICT557" s="3"/>
      <c r="ICU557" s="580"/>
      <c r="ICV557" s="3"/>
      <c r="ICW557" s="440"/>
      <c r="ICX557" s="3"/>
      <c r="ICY557" s="580"/>
      <c r="ICZ557" s="3"/>
      <c r="IDA557" s="440"/>
      <c r="IDB557" s="3"/>
      <c r="IDC557" s="580"/>
      <c r="IDD557" s="3"/>
      <c r="IDE557" s="440"/>
      <c r="IDF557" s="3"/>
      <c r="IDG557" s="580"/>
      <c r="IDH557" s="3"/>
      <c r="IDI557" s="440"/>
      <c r="IDJ557" s="3"/>
      <c r="IDK557" s="580"/>
      <c r="IDL557" s="3"/>
      <c r="IDM557" s="440"/>
      <c r="IDN557" s="3"/>
      <c r="IDO557" s="580"/>
      <c r="IDP557" s="3"/>
      <c r="IDQ557" s="440"/>
      <c r="IDR557" s="3"/>
      <c r="IDS557" s="580"/>
      <c r="IDT557" s="3"/>
      <c r="IDU557" s="440"/>
      <c r="IDV557" s="3"/>
      <c r="IDW557" s="580"/>
      <c r="IDX557" s="3"/>
      <c r="IDY557" s="440"/>
      <c r="IDZ557" s="3"/>
      <c r="IEA557" s="580"/>
      <c r="IEB557" s="3"/>
      <c r="IEC557" s="440"/>
      <c r="IED557" s="3"/>
      <c r="IEE557" s="580"/>
      <c r="IEF557" s="3"/>
      <c r="IEG557" s="440"/>
      <c r="IEH557" s="3"/>
      <c r="IEI557" s="580"/>
      <c r="IEJ557" s="3"/>
      <c r="IEK557" s="440"/>
      <c r="IEL557" s="3"/>
      <c r="IEM557" s="580"/>
      <c r="IEN557" s="3"/>
      <c r="IEO557" s="440"/>
      <c r="IEP557" s="3"/>
      <c r="IEQ557" s="580"/>
      <c r="IER557" s="3"/>
      <c r="IES557" s="440"/>
      <c r="IET557" s="3"/>
      <c r="IEU557" s="580"/>
      <c r="IEV557" s="3"/>
      <c r="IEW557" s="440"/>
      <c r="IEX557" s="3"/>
      <c r="IEY557" s="580"/>
      <c r="IEZ557" s="3"/>
      <c r="IFA557" s="440"/>
      <c r="IFB557" s="3"/>
      <c r="IFC557" s="580"/>
      <c r="IFD557" s="3"/>
      <c r="IFE557" s="440"/>
      <c r="IFF557" s="3"/>
      <c r="IFG557" s="580"/>
      <c r="IFH557" s="3"/>
      <c r="IFI557" s="440"/>
      <c r="IFJ557" s="3"/>
      <c r="IFK557" s="580"/>
      <c r="IFL557" s="3"/>
      <c r="IFM557" s="440"/>
      <c r="IFN557" s="3"/>
      <c r="IFO557" s="580"/>
      <c r="IFP557" s="3"/>
      <c r="IFQ557" s="440"/>
      <c r="IFR557" s="3"/>
      <c r="IFS557" s="580"/>
      <c r="IFT557" s="3"/>
      <c r="IFU557" s="440"/>
      <c r="IFV557" s="3"/>
      <c r="IFW557" s="580"/>
      <c r="IFX557" s="3"/>
      <c r="IFY557" s="440"/>
      <c r="IFZ557" s="3"/>
      <c r="IGA557" s="580"/>
      <c r="IGB557" s="3"/>
      <c r="IGC557" s="440"/>
      <c r="IGD557" s="3"/>
      <c r="IGE557" s="580"/>
      <c r="IGF557" s="3"/>
      <c r="IGG557" s="440"/>
      <c r="IGH557" s="3"/>
      <c r="IGI557" s="580"/>
      <c r="IGJ557" s="3"/>
      <c r="IGK557" s="440"/>
      <c r="IGL557" s="3"/>
      <c r="IGM557" s="580"/>
      <c r="IGN557" s="3"/>
      <c r="IGO557" s="440"/>
      <c r="IGP557" s="3"/>
      <c r="IGQ557" s="580"/>
      <c r="IGR557" s="3"/>
      <c r="IGS557" s="440"/>
      <c r="IGT557" s="3"/>
      <c r="IGU557" s="580"/>
      <c r="IGV557" s="3"/>
      <c r="IGW557" s="440"/>
      <c r="IGX557" s="3"/>
      <c r="IGY557" s="580"/>
      <c r="IGZ557" s="3"/>
      <c r="IHA557" s="440"/>
      <c r="IHB557" s="3"/>
      <c r="IHC557" s="580"/>
      <c r="IHD557" s="3"/>
      <c r="IHE557" s="440"/>
      <c r="IHF557" s="3"/>
      <c r="IHG557" s="580"/>
      <c r="IHH557" s="3"/>
      <c r="IHI557" s="440"/>
      <c r="IHJ557" s="3"/>
      <c r="IHK557" s="580"/>
      <c r="IHL557" s="3"/>
      <c r="IHM557" s="440"/>
      <c r="IHN557" s="3"/>
      <c r="IHO557" s="580"/>
      <c r="IHP557" s="3"/>
      <c r="IHQ557" s="440"/>
      <c r="IHR557" s="3"/>
      <c r="IHS557" s="580"/>
      <c r="IHT557" s="3"/>
      <c r="IHU557" s="440"/>
      <c r="IHV557" s="3"/>
      <c r="IHW557" s="580"/>
      <c r="IHX557" s="3"/>
      <c r="IHY557" s="440"/>
      <c r="IHZ557" s="3"/>
      <c r="IIA557" s="580"/>
      <c r="IIB557" s="3"/>
      <c r="IIC557" s="440"/>
      <c r="IID557" s="3"/>
      <c r="IIE557" s="580"/>
      <c r="IIF557" s="3"/>
      <c r="IIG557" s="440"/>
      <c r="IIH557" s="3"/>
      <c r="III557" s="580"/>
      <c r="IIJ557" s="3"/>
      <c r="IIK557" s="440"/>
      <c r="IIL557" s="3"/>
      <c r="IIM557" s="580"/>
      <c r="IIN557" s="3"/>
      <c r="IIO557" s="440"/>
      <c r="IIP557" s="3"/>
      <c r="IIQ557" s="580"/>
      <c r="IIR557" s="3"/>
      <c r="IIS557" s="440"/>
      <c r="IIT557" s="3"/>
      <c r="IIU557" s="580"/>
      <c r="IIV557" s="3"/>
      <c r="IIW557" s="440"/>
      <c r="IIX557" s="3"/>
      <c r="IIY557" s="580"/>
      <c r="IIZ557" s="3"/>
      <c r="IJA557" s="440"/>
      <c r="IJB557" s="3"/>
      <c r="IJC557" s="580"/>
      <c r="IJD557" s="3"/>
      <c r="IJE557" s="440"/>
      <c r="IJF557" s="3"/>
      <c r="IJG557" s="580"/>
      <c r="IJH557" s="3"/>
      <c r="IJI557" s="440"/>
      <c r="IJJ557" s="3"/>
      <c r="IJK557" s="580"/>
      <c r="IJL557" s="3"/>
      <c r="IJM557" s="440"/>
      <c r="IJN557" s="3"/>
      <c r="IJO557" s="580"/>
      <c r="IJP557" s="3"/>
      <c r="IJQ557" s="440"/>
      <c r="IJR557" s="3"/>
      <c r="IJS557" s="580"/>
      <c r="IJT557" s="3"/>
      <c r="IJU557" s="440"/>
      <c r="IJV557" s="3"/>
      <c r="IJW557" s="580"/>
      <c r="IJX557" s="3"/>
      <c r="IJY557" s="440"/>
      <c r="IJZ557" s="3"/>
      <c r="IKA557" s="580"/>
      <c r="IKB557" s="3"/>
      <c r="IKC557" s="440"/>
      <c r="IKD557" s="3"/>
      <c r="IKE557" s="580"/>
      <c r="IKF557" s="3"/>
      <c r="IKG557" s="440"/>
      <c r="IKH557" s="3"/>
      <c r="IKI557" s="580"/>
      <c r="IKJ557" s="3"/>
      <c r="IKK557" s="440"/>
      <c r="IKL557" s="3"/>
      <c r="IKM557" s="580"/>
      <c r="IKN557" s="3"/>
      <c r="IKO557" s="440"/>
      <c r="IKP557" s="3"/>
      <c r="IKQ557" s="580"/>
      <c r="IKR557" s="3"/>
      <c r="IKS557" s="440"/>
      <c r="IKT557" s="3"/>
      <c r="IKU557" s="580"/>
      <c r="IKV557" s="3"/>
      <c r="IKW557" s="440"/>
      <c r="IKX557" s="3"/>
      <c r="IKY557" s="580"/>
      <c r="IKZ557" s="3"/>
      <c r="ILA557" s="440"/>
      <c r="ILB557" s="3"/>
      <c r="ILC557" s="580"/>
      <c r="ILD557" s="3"/>
      <c r="ILE557" s="440"/>
      <c r="ILF557" s="3"/>
      <c r="ILG557" s="580"/>
      <c r="ILH557" s="3"/>
      <c r="ILI557" s="440"/>
      <c r="ILJ557" s="3"/>
      <c r="ILK557" s="580"/>
      <c r="ILL557" s="3"/>
      <c r="ILM557" s="440"/>
      <c r="ILN557" s="3"/>
      <c r="ILO557" s="580"/>
      <c r="ILP557" s="3"/>
      <c r="ILQ557" s="440"/>
      <c r="ILR557" s="3"/>
      <c r="ILS557" s="580"/>
      <c r="ILT557" s="3"/>
      <c r="ILU557" s="440"/>
      <c r="ILV557" s="3"/>
      <c r="ILW557" s="580"/>
      <c r="ILX557" s="3"/>
      <c r="ILY557" s="440"/>
      <c r="ILZ557" s="3"/>
      <c r="IMA557" s="580"/>
      <c r="IMB557" s="3"/>
      <c r="IMC557" s="440"/>
      <c r="IMD557" s="3"/>
      <c r="IME557" s="580"/>
      <c r="IMF557" s="3"/>
      <c r="IMG557" s="440"/>
      <c r="IMH557" s="3"/>
      <c r="IMI557" s="580"/>
      <c r="IMJ557" s="3"/>
      <c r="IMK557" s="440"/>
      <c r="IML557" s="3"/>
      <c r="IMM557" s="580"/>
      <c r="IMN557" s="3"/>
      <c r="IMO557" s="440"/>
      <c r="IMP557" s="3"/>
      <c r="IMQ557" s="580"/>
      <c r="IMR557" s="3"/>
      <c r="IMS557" s="440"/>
      <c r="IMT557" s="3"/>
      <c r="IMU557" s="580"/>
      <c r="IMV557" s="3"/>
      <c r="IMW557" s="440"/>
      <c r="IMX557" s="3"/>
      <c r="IMY557" s="580"/>
      <c r="IMZ557" s="3"/>
      <c r="INA557" s="440"/>
      <c r="INB557" s="3"/>
      <c r="INC557" s="580"/>
      <c r="IND557" s="3"/>
      <c r="INE557" s="440"/>
      <c r="INF557" s="3"/>
      <c r="ING557" s="580"/>
      <c r="INH557" s="3"/>
      <c r="INI557" s="440"/>
      <c r="INJ557" s="3"/>
      <c r="INK557" s="580"/>
      <c r="INL557" s="3"/>
      <c r="INM557" s="440"/>
      <c r="INN557" s="3"/>
      <c r="INO557" s="580"/>
      <c r="INP557" s="3"/>
      <c r="INQ557" s="440"/>
      <c r="INR557" s="3"/>
      <c r="INS557" s="580"/>
      <c r="INT557" s="3"/>
      <c r="INU557" s="440"/>
      <c r="INV557" s="3"/>
      <c r="INW557" s="580"/>
      <c r="INX557" s="3"/>
      <c r="INY557" s="440"/>
      <c r="INZ557" s="3"/>
      <c r="IOA557" s="580"/>
      <c r="IOB557" s="3"/>
      <c r="IOC557" s="440"/>
      <c r="IOD557" s="3"/>
      <c r="IOE557" s="580"/>
      <c r="IOF557" s="3"/>
      <c r="IOG557" s="440"/>
      <c r="IOH557" s="3"/>
      <c r="IOI557" s="580"/>
      <c r="IOJ557" s="3"/>
      <c r="IOK557" s="440"/>
      <c r="IOL557" s="3"/>
      <c r="IOM557" s="580"/>
      <c r="ION557" s="3"/>
      <c r="IOO557" s="440"/>
      <c r="IOP557" s="3"/>
      <c r="IOQ557" s="580"/>
      <c r="IOR557" s="3"/>
      <c r="IOS557" s="440"/>
      <c r="IOT557" s="3"/>
      <c r="IOU557" s="580"/>
      <c r="IOV557" s="3"/>
      <c r="IOW557" s="440"/>
      <c r="IOX557" s="3"/>
      <c r="IOY557" s="580"/>
      <c r="IOZ557" s="3"/>
      <c r="IPA557" s="440"/>
      <c r="IPB557" s="3"/>
      <c r="IPC557" s="580"/>
      <c r="IPD557" s="3"/>
      <c r="IPE557" s="440"/>
      <c r="IPF557" s="3"/>
      <c r="IPG557" s="580"/>
      <c r="IPH557" s="3"/>
      <c r="IPI557" s="440"/>
      <c r="IPJ557" s="3"/>
      <c r="IPK557" s="580"/>
      <c r="IPL557" s="3"/>
      <c r="IPM557" s="440"/>
      <c r="IPN557" s="3"/>
      <c r="IPO557" s="580"/>
      <c r="IPP557" s="3"/>
      <c r="IPQ557" s="440"/>
      <c r="IPR557" s="3"/>
      <c r="IPS557" s="580"/>
      <c r="IPT557" s="3"/>
      <c r="IPU557" s="440"/>
      <c r="IPV557" s="3"/>
      <c r="IPW557" s="580"/>
      <c r="IPX557" s="3"/>
      <c r="IPY557" s="440"/>
      <c r="IPZ557" s="3"/>
      <c r="IQA557" s="580"/>
      <c r="IQB557" s="3"/>
      <c r="IQC557" s="440"/>
      <c r="IQD557" s="3"/>
      <c r="IQE557" s="580"/>
      <c r="IQF557" s="3"/>
      <c r="IQG557" s="440"/>
      <c r="IQH557" s="3"/>
      <c r="IQI557" s="580"/>
      <c r="IQJ557" s="3"/>
      <c r="IQK557" s="440"/>
      <c r="IQL557" s="3"/>
      <c r="IQM557" s="580"/>
      <c r="IQN557" s="3"/>
      <c r="IQO557" s="440"/>
      <c r="IQP557" s="3"/>
      <c r="IQQ557" s="580"/>
      <c r="IQR557" s="3"/>
      <c r="IQS557" s="440"/>
      <c r="IQT557" s="3"/>
      <c r="IQU557" s="580"/>
      <c r="IQV557" s="3"/>
      <c r="IQW557" s="440"/>
      <c r="IQX557" s="3"/>
      <c r="IQY557" s="580"/>
      <c r="IQZ557" s="3"/>
      <c r="IRA557" s="440"/>
      <c r="IRB557" s="3"/>
      <c r="IRC557" s="580"/>
      <c r="IRD557" s="3"/>
      <c r="IRE557" s="440"/>
      <c r="IRF557" s="3"/>
      <c r="IRG557" s="580"/>
      <c r="IRH557" s="3"/>
      <c r="IRI557" s="440"/>
      <c r="IRJ557" s="3"/>
      <c r="IRK557" s="580"/>
      <c r="IRL557" s="3"/>
      <c r="IRM557" s="440"/>
      <c r="IRN557" s="3"/>
      <c r="IRO557" s="580"/>
      <c r="IRP557" s="3"/>
      <c r="IRQ557" s="440"/>
      <c r="IRR557" s="3"/>
      <c r="IRS557" s="580"/>
      <c r="IRT557" s="3"/>
      <c r="IRU557" s="440"/>
      <c r="IRV557" s="3"/>
      <c r="IRW557" s="580"/>
      <c r="IRX557" s="3"/>
      <c r="IRY557" s="440"/>
      <c r="IRZ557" s="3"/>
      <c r="ISA557" s="580"/>
      <c r="ISB557" s="3"/>
      <c r="ISC557" s="440"/>
      <c r="ISD557" s="3"/>
      <c r="ISE557" s="580"/>
      <c r="ISF557" s="3"/>
      <c r="ISG557" s="440"/>
      <c r="ISH557" s="3"/>
      <c r="ISI557" s="580"/>
      <c r="ISJ557" s="3"/>
      <c r="ISK557" s="440"/>
      <c r="ISL557" s="3"/>
      <c r="ISM557" s="580"/>
      <c r="ISN557" s="3"/>
      <c r="ISO557" s="440"/>
      <c r="ISP557" s="3"/>
      <c r="ISQ557" s="580"/>
      <c r="ISR557" s="3"/>
      <c r="ISS557" s="440"/>
      <c r="IST557" s="3"/>
      <c r="ISU557" s="580"/>
      <c r="ISV557" s="3"/>
      <c r="ISW557" s="440"/>
      <c r="ISX557" s="3"/>
      <c r="ISY557" s="580"/>
      <c r="ISZ557" s="3"/>
      <c r="ITA557" s="440"/>
      <c r="ITB557" s="3"/>
      <c r="ITC557" s="580"/>
      <c r="ITD557" s="3"/>
      <c r="ITE557" s="440"/>
      <c r="ITF557" s="3"/>
      <c r="ITG557" s="580"/>
      <c r="ITH557" s="3"/>
      <c r="ITI557" s="440"/>
      <c r="ITJ557" s="3"/>
      <c r="ITK557" s="580"/>
      <c r="ITL557" s="3"/>
      <c r="ITM557" s="440"/>
      <c r="ITN557" s="3"/>
      <c r="ITO557" s="580"/>
      <c r="ITP557" s="3"/>
      <c r="ITQ557" s="440"/>
      <c r="ITR557" s="3"/>
      <c r="ITS557" s="580"/>
      <c r="ITT557" s="3"/>
      <c r="ITU557" s="440"/>
      <c r="ITV557" s="3"/>
      <c r="ITW557" s="580"/>
      <c r="ITX557" s="3"/>
      <c r="ITY557" s="440"/>
      <c r="ITZ557" s="3"/>
      <c r="IUA557" s="580"/>
      <c r="IUB557" s="3"/>
      <c r="IUC557" s="440"/>
      <c r="IUD557" s="3"/>
      <c r="IUE557" s="580"/>
      <c r="IUF557" s="3"/>
      <c r="IUG557" s="440"/>
      <c r="IUH557" s="3"/>
      <c r="IUI557" s="580"/>
      <c r="IUJ557" s="3"/>
      <c r="IUK557" s="440"/>
      <c r="IUL557" s="3"/>
      <c r="IUM557" s="580"/>
      <c r="IUN557" s="3"/>
      <c r="IUO557" s="440"/>
      <c r="IUP557" s="3"/>
      <c r="IUQ557" s="580"/>
      <c r="IUR557" s="3"/>
      <c r="IUS557" s="440"/>
      <c r="IUT557" s="3"/>
      <c r="IUU557" s="580"/>
      <c r="IUV557" s="3"/>
      <c r="IUW557" s="440"/>
      <c r="IUX557" s="3"/>
      <c r="IUY557" s="580"/>
      <c r="IUZ557" s="3"/>
      <c r="IVA557" s="440"/>
      <c r="IVB557" s="3"/>
      <c r="IVC557" s="580"/>
      <c r="IVD557" s="3"/>
      <c r="IVE557" s="440"/>
      <c r="IVF557" s="3"/>
      <c r="IVG557" s="580"/>
      <c r="IVH557" s="3"/>
      <c r="IVI557" s="440"/>
      <c r="IVJ557" s="3"/>
      <c r="IVK557" s="580"/>
      <c r="IVL557" s="3"/>
      <c r="IVM557" s="440"/>
      <c r="IVN557" s="3"/>
      <c r="IVO557" s="580"/>
      <c r="IVP557" s="3"/>
      <c r="IVQ557" s="440"/>
      <c r="IVR557" s="3"/>
      <c r="IVS557" s="580"/>
      <c r="IVT557" s="3"/>
      <c r="IVU557" s="440"/>
      <c r="IVV557" s="3"/>
      <c r="IVW557" s="580"/>
      <c r="IVX557" s="3"/>
      <c r="IVY557" s="440"/>
      <c r="IVZ557" s="3"/>
      <c r="IWA557" s="580"/>
      <c r="IWB557" s="3"/>
      <c r="IWC557" s="440"/>
      <c r="IWD557" s="3"/>
      <c r="IWE557" s="580"/>
      <c r="IWF557" s="3"/>
      <c r="IWG557" s="440"/>
      <c r="IWH557" s="3"/>
      <c r="IWI557" s="580"/>
      <c r="IWJ557" s="3"/>
      <c r="IWK557" s="440"/>
      <c r="IWL557" s="3"/>
      <c r="IWM557" s="580"/>
      <c r="IWN557" s="3"/>
      <c r="IWO557" s="440"/>
      <c r="IWP557" s="3"/>
      <c r="IWQ557" s="580"/>
      <c r="IWR557" s="3"/>
      <c r="IWS557" s="440"/>
      <c r="IWT557" s="3"/>
      <c r="IWU557" s="580"/>
      <c r="IWV557" s="3"/>
      <c r="IWW557" s="440"/>
      <c r="IWX557" s="3"/>
      <c r="IWY557" s="580"/>
      <c r="IWZ557" s="3"/>
      <c r="IXA557" s="440"/>
      <c r="IXB557" s="3"/>
      <c r="IXC557" s="580"/>
      <c r="IXD557" s="3"/>
      <c r="IXE557" s="440"/>
      <c r="IXF557" s="3"/>
      <c r="IXG557" s="580"/>
      <c r="IXH557" s="3"/>
      <c r="IXI557" s="440"/>
      <c r="IXJ557" s="3"/>
      <c r="IXK557" s="580"/>
      <c r="IXL557" s="3"/>
      <c r="IXM557" s="440"/>
      <c r="IXN557" s="3"/>
      <c r="IXO557" s="580"/>
      <c r="IXP557" s="3"/>
      <c r="IXQ557" s="440"/>
      <c r="IXR557" s="3"/>
      <c r="IXS557" s="580"/>
      <c r="IXT557" s="3"/>
      <c r="IXU557" s="440"/>
      <c r="IXV557" s="3"/>
      <c r="IXW557" s="580"/>
      <c r="IXX557" s="3"/>
      <c r="IXY557" s="440"/>
      <c r="IXZ557" s="3"/>
      <c r="IYA557" s="580"/>
      <c r="IYB557" s="3"/>
      <c r="IYC557" s="440"/>
      <c r="IYD557" s="3"/>
      <c r="IYE557" s="580"/>
      <c r="IYF557" s="3"/>
      <c r="IYG557" s="440"/>
      <c r="IYH557" s="3"/>
      <c r="IYI557" s="580"/>
      <c r="IYJ557" s="3"/>
      <c r="IYK557" s="440"/>
      <c r="IYL557" s="3"/>
      <c r="IYM557" s="580"/>
      <c r="IYN557" s="3"/>
      <c r="IYO557" s="440"/>
      <c r="IYP557" s="3"/>
      <c r="IYQ557" s="580"/>
      <c r="IYR557" s="3"/>
      <c r="IYS557" s="440"/>
      <c r="IYT557" s="3"/>
      <c r="IYU557" s="580"/>
      <c r="IYV557" s="3"/>
      <c r="IYW557" s="440"/>
      <c r="IYX557" s="3"/>
      <c r="IYY557" s="580"/>
      <c r="IYZ557" s="3"/>
      <c r="IZA557" s="440"/>
      <c r="IZB557" s="3"/>
      <c r="IZC557" s="580"/>
      <c r="IZD557" s="3"/>
      <c r="IZE557" s="440"/>
      <c r="IZF557" s="3"/>
      <c r="IZG557" s="580"/>
      <c r="IZH557" s="3"/>
      <c r="IZI557" s="440"/>
      <c r="IZJ557" s="3"/>
      <c r="IZK557" s="580"/>
      <c r="IZL557" s="3"/>
      <c r="IZM557" s="440"/>
      <c r="IZN557" s="3"/>
      <c r="IZO557" s="580"/>
      <c r="IZP557" s="3"/>
      <c r="IZQ557" s="440"/>
      <c r="IZR557" s="3"/>
      <c r="IZS557" s="580"/>
      <c r="IZT557" s="3"/>
      <c r="IZU557" s="440"/>
      <c r="IZV557" s="3"/>
      <c r="IZW557" s="580"/>
      <c r="IZX557" s="3"/>
      <c r="IZY557" s="440"/>
      <c r="IZZ557" s="3"/>
      <c r="JAA557" s="580"/>
      <c r="JAB557" s="3"/>
      <c r="JAC557" s="440"/>
      <c r="JAD557" s="3"/>
      <c r="JAE557" s="580"/>
      <c r="JAF557" s="3"/>
      <c r="JAG557" s="440"/>
      <c r="JAH557" s="3"/>
      <c r="JAI557" s="580"/>
      <c r="JAJ557" s="3"/>
      <c r="JAK557" s="440"/>
      <c r="JAL557" s="3"/>
      <c r="JAM557" s="580"/>
      <c r="JAN557" s="3"/>
      <c r="JAO557" s="440"/>
      <c r="JAP557" s="3"/>
      <c r="JAQ557" s="580"/>
      <c r="JAR557" s="3"/>
      <c r="JAS557" s="440"/>
      <c r="JAT557" s="3"/>
      <c r="JAU557" s="580"/>
      <c r="JAV557" s="3"/>
      <c r="JAW557" s="440"/>
      <c r="JAX557" s="3"/>
      <c r="JAY557" s="580"/>
      <c r="JAZ557" s="3"/>
      <c r="JBA557" s="440"/>
      <c r="JBB557" s="3"/>
      <c r="JBC557" s="580"/>
      <c r="JBD557" s="3"/>
      <c r="JBE557" s="440"/>
      <c r="JBF557" s="3"/>
      <c r="JBG557" s="580"/>
      <c r="JBH557" s="3"/>
      <c r="JBI557" s="440"/>
      <c r="JBJ557" s="3"/>
      <c r="JBK557" s="580"/>
      <c r="JBL557" s="3"/>
      <c r="JBM557" s="440"/>
      <c r="JBN557" s="3"/>
      <c r="JBO557" s="580"/>
      <c r="JBP557" s="3"/>
      <c r="JBQ557" s="440"/>
      <c r="JBR557" s="3"/>
      <c r="JBS557" s="580"/>
      <c r="JBT557" s="3"/>
      <c r="JBU557" s="440"/>
      <c r="JBV557" s="3"/>
      <c r="JBW557" s="580"/>
      <c r="JBX557" s="3"/>
      <c r="JBY557" s="440"/>
      <c r="JBZ557" s="3"/>
      <c r="JCA557" s="580"/>
      <c r="JCB557" s="3"/>
      <c r="JCC557" s="440"/>
      <c r="JCD557" s="3"/>
      <c r="JCE557" s="580"/>
      <c r="JCF557" s="3"/>
      <c r="JCG557" s="440"/>
      <c r="JCH557" s="3"/>
      <c r="JCI557" s="580"/>
      <c r="JCJ557" s="3"/>
      <c r="JCK557" s="440"/>
      <c r="JCL557" s="3"/>
      <c r="JCM557" s="580"/>
      <c r="JCN557" s="3"/>
      <c r="JCO557" s="440"/>
      <c r="JCP557" s="3"/>
      <c r="JCQ557" s="580"/>
      <c r="JCR557" s="3"/>
      <c r="JCS557" s="440"/>
      <c r="JCT557" s="3"/>
      <c r="JCU557" s="580"/>
      <c r="JCV557" s="3"/>
      <c r="JCW557" s="440"/>
      <c r="JCX557" s="3"/>
      <c r="JCY557" s="580"/>
      <c r="JCZ557" s="3"/>
      <c r="JDA557" s="440"/>
      <c r="JDB557" s="3"/>
      <c r="JDC557" s="580"/>
      <c r="JDD557" s="3"/>
      <c r="JDE557" s="440"/>
      <c r="JDF557" s="3"/>
      <c r="JDG557" s="580"/>
      <c r="JDH557" s="3"/>
      <c r="JDI557" s="440"/>
      <c r="JDJ557" s="3"/>
      <c r="JDK557" s="580"/>
      <c r="JDL557" s="3"/>
      <c r="JDM557" s="440"/>
      <c r="JDN557" s="3"/>
      <c r="JDO557" s="580"/>
      <c r="JDP557" s="3"/>
      <c r="JDQ557" s="440"/>
      <c r="JDR557" s="3"/>
      <c r="JDS557" s="580"/>
      <c r="JDT557" s="3"/>
      <c r="JDU557" s="440"/>
      <c r="JDV557" s="3"/>
      <c r="JDW557" s="580"/>
      <c r="JDX557" s="3"/>
      <c r="JDY557" s="440"/>
      <c r="JDZ557" s="3"/>
      <c r="JEA557" s="580"/>
      <c r="JEB557" s="3"/>
      <c r="JEC557" s="440"/>
      <c r="JED557" s="3"/>
      <c r="JEE557" s="580"/>
      <c r="JEF557" s="3"/>
      <c r="JEG557" s="440"/>
      <c r="JEH557" s="3"/>
      <c r="JEI557" s="580"/>
      <c r="JEJ557" s="3"/>
      <c r="JEK557" s="440"/>
      <c r="JEL557" s="3"/>
      <c r="JEM557" s="580"/>
      <c r="JEN557" s="3"/>
      <c r="JEO557" s="440"/>
      <c r="JEP557" s="3"/>
      <c r="JEQ557" s="580"/>
      <c r="JER557" s="3"/>
      <c r="JES557" s="440"/>
      <c r="JET557" s="3"/>
      <c r="JEU557" s="580"/>
      <c r="JEV557" s="3"/>
      <c r="JEW557" s="440"/>
      <c r="JEX557" s="3"/>
      <c r="JEY557" s="580"/>
      <c r="JEZ557" s="3"/>
      <c r="JFA557" s="440"/>
      <c r="JFB557" s="3"/>
      <c r="JFC557" s="580"/>
      <c r="JFD557" s="3"/>
      <c r="JFE557" s="440"/>
      <c r="JFF557" s="3"/>
      <c r="JFG557" s="580"/>
      <c r="JFH557" s="3"/>
      <c r="JFI557" s="440"/>
      <c r="JFJ557" s="3"/>
      <c r="JFK557" s="580"/>
      <c r="JFL557" s="3"/>
      <c r="JFM557" s="440"/>
      <c r="JFN557" s="3"/>
      <c r="JFO557" s="580"/>
      <c r="JFP557" s="3"/>
      <c r="JFQ557" s="440"/>
      <c r="JFR557" s="3"/>
      <c r="JFS557" s="580"/>
      <c r="JFT557" s="3"/>
      <c r="JFU557" s="440"/>
      <c r="JFV557" s="3"/>
      <c r="JFW557" s="580"/>
      <c r="JFX557" s="3"/>
      <c r="JFY557" s="440"/>
      <c r="JFZ557" s="3"/>
      <c r="JGA557" s="580"/>
      <c r="JGB557" s="3"/>
      <c r="JGC557" s="440"/>
      <c r="JGD557" s="3"/>
      <c r="JGE557" s="580"/>
      <c r="JGF557" s="3"/>
      <c r="JGG557" s="440"/>
      <c r="JGH557" s="3"/>
      <c r="JGI557" s="580"/>
      <c r="JGJ557" s="3"/>
      <c r="JGK557" s="440"/>
      <c r="JGL557" s="3"/>
      <c r="JGM557" s="580"/>
      <c r="JGN557" s="3"/>
      <c r="JGO557" s="440"/>
      <c r="JGP557" s="3"/>
      <c r="JGQ557" s="580"/>
      <c r="JGR557" s="3"/>
      <c r="JGS557" s="440"/>
      <c r="JGT557" s="3"/>
      <c r="JGU557" s="580"/>
      <c r="JGV557" s="3"/>
      <c r="JGW557" s="440"/>
      <c r="JGX557" s="3"/>
      <c r="JGY557" s="580"/>
      <c r="JGZ557" s="3"/>
      <c r="JHA557" s="440"/>
      <c r="JHB557" s="3"/>
      <c r="JHC557" s="580"/>
      <c r="JHD557" s="3"/>
      <c r="JHE557" s="440"/>
      <c r="JHF557" s="3"/>
      <c r="JHG557" s="580"/>
      <c r="JHH557" s="3"/>
      <c r="JHI557" s="440"/>
      <c r="JHJ557" s="3"/>
      <c r="JHK557" s="580"/>
      <c r="JHL557" s="3"/>
      <c r="JHM557" s="440"/>
      <c r="JHN557" s="3"/>
      <c r="JHO557" s="580"/>
      <c r="JHP557" s="3"/>
      <c r="JHQ557" s="440"/>
      <c r="JHR557" s="3"/>
      <c r="JHS557" s="580"/>
      <c r="JHT557" s="3"/>
      <c r="JHU557" s="440"/>
      <c r="JHV557" s="3"/>
      <c r="JHW557" s="580"/>
      <c r="JHX557" s="3"/>
      <c r="JHY557" s="440"/>
      <c r="JHZ557" s="3"/>
      <c r="JIA557" s="580"/>
      <c r="JIB557" s="3"/>
      <c r="JIC557" s="440"/>
      <c r="JID557" s="3"/>
      <c r="JIE557" s="580"/>
      <c r="JIF557" s="3"/>
      <c r="JIG557" s="440"/>
      <c r="JIH557" s="3"/>
      <c r="JII557" s="580"/>
      <c r="JIJ557" s="3"/>
      <c r="JIK557" s="440"/>
      <c r="JIL557" s="3"/>
      <c r="JIM557" s="580"/>
      <c r="JIN557" s="3"/>
      <c r="JIO557" s="440"/>
      <c r="JIP557" s="3"/>
      <c r="JIQ557" s="580"/>
      <c r="JIR557" s="3"/>
      <c r="JIS557" s="440"/>
      <c r="JIT557" s="3"/>
      <c r="JIU557" s="580"/>
      <c r="JIV557" s="3"/>
      <c r="JIW557" s="440"/>
      <c r="JIX557" s="3"/>
      <c r="JIY557" s="580"/>
      <c r="JIZ557" s="3"/>
      <c r="JJA557" s="440"/>
      <c r="JJB557" s="3"/>
      <c r="JJC557" s="580"/>
      <c r="JJD557" s="3"/>
      <c r="JJE557" s="440"/>
      <c r="JJF557" s="3"/>
      <c r="JJG557" s="580"/>
      <c r="JJH557" s="3"/>
      <c r="JJI557" s="440"/>
      <c r="JJJ557" s="3"/>
      <c r="JJK557" s="580"/>
      <c r="JJL557" s="3"/>
      <c r="JJM557" s="440"/>
      <c r="JJN557" s="3"/>
      <c r="JJO557" s="580"/>
      <c r="JJP557" s="3"/>
      <c r="JJQ557" s="440"/>
      <c r="JJR557" s="3"/>
      <c r="JJS557" s="580"/>
      <c r="JJT557" s="3"/>
      <c r="JJU557" s="440"/>
      <c r="JJV557" s="3"/>
      <c r="JJW557" s="580"/>
      <c r="JJX557" s="3"/>
      <c r="JJY557" s="440"/>
      <c r="JJZ557" s="3"/>
      <c r="JKA557" s="580"/>
      <c r="JKB557" s="3"/>
      <c r="JKC557" s="440"/>
      <c r="JKD557" s="3"/>
      <c r="JKE557" s="580"/>
      <c r="JKF557" s="3"/>
      <c r="JKG557" s="440"/>
      <c r="JKH557" s="3"/>
      <c r="JKI557" s="580"/>
      <c r="JKJ557" s="3"/>
      <c r="JKK557" s="440"/>
      <c r="JKL557" s="3"/>
      <c r="JKM557" s="580"/>
      <c r="JKN557" s="3"/>
      <c r="JKO557" s="440"/>
      <c r="JKP557" s="3"/>
      <c r="JKQ557" s="580"/>
      <c r="JKR557" s="3"/>
      <c r="JKS557" s="440"/>
      <c r="JKT557" s="3"/>
      <c r="JKU557" s="580"/>
      <c r="JKV557" s="3"/>
      <c r="JKW557" s="440"/>
      <c r="JKX557" s="3"/>
      <c r="JKY557" s="580"/>
      <c r="JKZ557" s="3"/>
      <c r="JLA557" s="440"/>
      <c r="JLB557" s="3"/>
      <c r="JLC557" s="580"/>
      <c r="JLD557" s="3"/>
      <c r="JLE557" s="440"/>
      <c r="JLF557" s="3"/>
      <c r="JLG557" s="580"/>
      <c r="JLH557" s="3"/>
      <c r="JLI557" s="440"/>
      <c r="JLJ557" s="3"/>
      <c r="JLK557" s="580"/>
      <c r="JLL557" s="3"/>
      <c r="JLM557" s="440"/>
      <c r="JLN557" s="3"/>
      <c r="JLO557" s="580"/>
      <c r="JLP557" s="3"/>
      <c r="JLQ557" s="440"/>
      <c r="JLR557" s="3"/>
      <c r="JLS557" s="580"/>
      <c r="JLT557" s="3"/>
      <c r="JLU557" s="440"/>
      <c r="JLV557" s="3"/>
      <c r="JLW557" s="580"/>
      <c r="JLX557" s="3"/>
      <c r="JLY557" s="440"/>
      <c r="JLZ557" s="3"/>
      <c r="JMA557" s="580"/>
      <c r="JMB557" s="3"/>
      <c r="JMC557" s="440"/>
      <c r="JMD557" s="3"/>
      <c r="JME557" s="580"/>
      <c r="JMF557" s="3"/>
      <c r="JMG557" s="440"/>
      <c r="JMH557" s="3"/>
      <c r="JMI557" s="580"/>
      <c r="JMJ557" s="3"/>
      <c r="JMK557" s="440"/>
      <c r="JML557" s="3"/>
      <c r="JMM557" s="580"/>
      <c r="JMN557" s="3"/>
      <c r="JMO557" s="440"/>
      <c r="JMP557" s="3"/>
      <c r="JMQ557" s="580"/>
      <c r="JMR557" s="3"/>
      <c r="JMS557" s="440"/>
      <c r="JMT557" s="3"/>
      <c r="JMU557" s="580"/>
      <c r="JMV557" s="3"/>
      <c r="JMW557" s="440"/>
      <c r="JMX557" s="3"/>
      <c r="JMY557" s="580"/>
      <c r="JMZ557" s="3"/>
      <c r="JNA557" s="440"/>
      <c r="JNB557" s="3"/>
      <c r="JNC557" s="580"/>
      <c r="JND557" s="3"/>
      <c r="JNE557" s="440"/>
      <c r="JNF557" s="3"/>
      <c r="JNG557" s="580"/>
      <c r="JNH557" s="3"/>
      <c r="JNI557" s="440"/>
      <c r="JNJ557" s="3"/>
      <c r="JNK557" s="580"/>
      <c r="JNL557" s="3"/>
      <c r="JNM557" s="440"/>
      <c r="JNN557" s="3"/>
      <c r="JNO557" s="580"/>
      <c r="JNP557" s="3"/>
      <c r="JNQ557" s="440"/>
      <c r="JNR557" s="3"/>
      <c r="JNS557" s="580"/>
      <c r="JNT557" s="3"/>
      <c r="JNU557" s="440"/>
      <c r="JNV557" s="3"/>
      <c r="JNW557" s="580"/>
      <c r="JNX557" s="3"/>
      <c r="JNY557" s="440"/>
      <c r="JNZ557" s="3"/>
      <c r="JOA557" s="580"/>
      <c r="JOB557" s="3"/>
      <c r="JOC557" s="440"/>
      <c r="JOD557" s="3"/>
      <c r="JOE557" s="580"/>
      <c r="JOF557" s="3"/>
      <c r="JOG557" s="440"/>
      <c r="JOH557" s="3"/>
      <c r="JOI557" s="580"/>
      <c r="JOJ557" s="3"/>
      <c r="JOK557" s="440"/>
      <c r="JOL557" s="3"/>
      <c r="JOM557" s="580"/>
      <c r="JON557" s="3"/>
      <c r="JOO557" s="440"/>
      <c r="JOP557" s="3"/>
      <c r="JOQ557" s="580"/>
      <c r="JOR557" s="3"/>
      <c r="JOS557" s="440"/>
      <c r="JOT557" s="3"/>
      <c r="JOU557" s="580"/>
      <c r="JOV557" s="3"/>
      <c r="JOW557" s="440"/>
      <c r="JOX557" s="3"/>
      <c r="JOY557" s="580"/>
      <c r="JOZ557" s="3"/>
      <c r="JPA557" s="440"/>
      <c r="JPB557" s="3"/>
      <c r="JPC557" s="580"/>
      <c r="JPD557" s="3"/>
      <c r="JPE557" s="440"/>
      <c r="JPF557" s="3"/>
      <c r="JPG557" s="580"/>
      <c r="JPH557" s="3"/>
      <c r="JPI557" s="440"/>
      <c r="JPJ557" s="3"/>
      <c r="JPK557" s="580"/>
      <c r="JPL557" s="3"/>
      <c r="JPM557" s="440"/>
      <c r="JPN557" s="3"/>
      <c r="JPO557" s="580"/>
      <c r="JPP557" s="3"/>
      <c r="JPQ557" s="440"/>
      <c r="JPR557" s="3"/>
      <c r="JPS557" s="580"/>
      <c r="JPT557" s="3"/>
      <c r="JPU557" s="440"/>
      <c r="JPV557" s="3"/>
      <c r="JPW557" s="580"/>
      <c r="JPX557" s="3"/>
      <c r="JPY557" s="440"/>
      <c r="JPZ557" s="3"/>
      <c r="JQA557" s="580"/>
      <c r="JQB557" s="3"/>
      <c r="JQC557" s="440"/>
      <c r="JQD557" s="3"/>
      <c r="JQE557" s="580"/>
      <c r="JQF557" s="3"/>
      <c r="JQG557" s="440"/>
      <c r="JQH557" s="3"/>
      <c r="JQI557" s="580"/>
      <c r="JQJ557" s="3"/>
      <c r="JQK557" s="440"/>
      <c r="JQL557" s="3"/>
      <c r="JQM557" s="580"/>
      <c r="JQN557" s="3"/>
      <c r="JQO557" s="440"/>
      <c r="JQP557" s="3"/>
      <c r="JQQ557" s="580"/>
      <c r="JQR557" s="3"/>
      <c r="JQS557" s="440"/>
      <c r="JQT557" s="3"/>
      <c r="JQU557" s="580"/>
      <c r="JQV557" s="3"/>
      <c r="JQW557" s="440"/>
      <c r="JQX557" s="3"/>
      <c r="JQY557" s="580"/>
      <c r="JQZ557" s="3"/>
      <c r="JRA557" s="440"/>
      <c r="JRB557" s="3"/>
      <c r="JRC557" s="580"/>
      <c r="JRD557" s="3"/>
      <c r="JRE557" s="440"/>
      <c r="JRF557" s="3"/>
      <c r="JRG557" s="580"/>
      <c r="JRH557" s="3"/>
      <c r="JRI557" s="440"/>
      <c r="JRJ557" s="3"/>
      <c r="JRK557" s="580"/>
      <c r="JRL557" s="3"/>
      <c r="JRM557" s="440"/>
      <c r="JRN557" s="3"/>
      <c r="JRO557" s="580"/>
      <c r="JRP557" s="3"/>
      <c r="JRQ557" s="440"/>
      <c r="JRR557" s="3"/>
      <c r="JRS557" s="580"/>
      <c r="JRT557" s="3"/>
      <c r="JRU557" s="440"/>
      <c r="JRV557" s="3"/>
      <c r="JRW557" s="580"/>
      <c r="JRX557" s="3"/>
      <c r="JRY557" s="440"/>
      <c r="JRZ557" s="3"/>
      <c r="JSA557" s="580"/>
      <c r="JSB557" s="3"/>
      <c r="JSC557" s="440"/>
      <c r="JSD557" s="3"/>
      <c r="JSE557" s="580"/>
      <c r="JSF557" s="3"/>
      <c r="JSG557" s="440"/>
      <c r="JSH557" s="3"/>
      <c r="JSI557" s="580"/>
      <c r="JSJ557" s="3"/>
      <c r="JSK557" s="440"/>
      <c r="JSL557" s="3"/>
      <c r="JSM557" s="580"/>
      <c r="JSN557" s="3"/>
      <c r="JSO557" s="440"/>
      <c r="JSP557" s="3"/>
      <c r="JSQ557" s="580"/>
      <c r="JSR557" s="3"/>
      <c r="JSS557" s="440"/>
      <c r="JST557" s="3"/>
      <c r="JSU557" s="580"/>
      <c r="JSV557" s="3"/>
      <c r="JSW557" s="440"/>
      <c r="JSX557" s="3"/>
      <c r="JSY557" s="580"/>
      <c r="JSZ557" s="3"/>
      <c r="JTA557" s="440"/>
      <c r="JTB557" s="3"/>
      <c r="JTC557" s="580"/>
      <c r="JTD557" s="3"/>
      <c r="JTE557" s="440"/>
      <c r="JTF557" s="3"/>
      <c r="JTG557" s="580"/>
      <c r="JTH557" s="3"/>
      <c r="JTI557" s="440"/>
      <c r="JTJ557" s="3"/>
      <c r="JTK557" s="580"/>
      <c r="JTL557" s="3"/>
      <c r="JTM557" s="440"/>
      <c r="JTN557" s="3"/>
      <c r="JTO557" s="580"/>
      <c r="JTP557" s="3"/>
      <c r="JTQ557" s="440"/>
      <c r="JTR557" s="3"/>
      <c r="JTS557" s="580"/>
      <c r="JTT557" s="3"/>
      <c r="JTU557" s="440"/>
      <c r="JTV557" s="3"/>
      <c r="JTW557" s="580"/>
      <c r="JTX557" s="3"/>
      <c r="JTY557" s="440"/>
      <c r="JTZ557" s="3"/>
      <c r="JUA557" s="580"/>
      <c r="JUB557" s="3"/>
      <c r="JUC557" s="440"/>
      <c r="JUD557" s="3"/>
      <c r="JUE557" s="580"/>
      <c r="JUF557" s="3"/>
      <c r="JUG557" s="440"/>
      <c r="JUH557" s="3"/>
      <c r="JUI557" s="580"/>
      <c r="JUJ557" s="3"/>
      <c r="JUK557" s="440"/>
      <c r="JUL557" s="3"/>
      <c r="JUM557" s="580"/>
      <c r="JUN557" s="3"/>
      <c r="JUO557" s="440"/>
      <c r="JUP557" s="3"/>
      <c r="JUQ557" s="580"/>
      <c r="JUR557" s="3"/>
      <c r="JUS557" s="440"/>
      <c r="JUT557" s="3"/>
      <c r="JUU557" s="580"/>
      <c r="JUV557" s="3"/>
      <c r="JUW557" s="440"/>
      <c r="JUX557" s="3"/>
      <c r="JUY557" s="580"/>
      <c r="JUZ557" s="3"/>
      <c r="JVA557" s="440"/>
      <c r="JVB557" s="3"/>
      <c r="JVC557" s="580"/>
      <c r="JVD557" s="3"/>
      <c r="JVE557" s="440"/>
      <c r="JVF557" s="3"/>
      <c r="JVG557" s="580"/>
      <c r="JVH557" s="3"/>
      <c r="JVI557" s="440"/>
      <c r="JVJ557" s="3"/>
      <c r="JVK557" s="580"/>
      <c r="JVL557" s="3"/>
      <c r="JVM557" s="440"/>
      <c r="JVN557" s="3"/>
      <c r="JVO557" s="580"/>
      <c r="JVP557" s="3"/>
      <c r="JVQ557" s="440"/>
      <c r="JVR557" s="3"/>
      <c r="JVS557" s="580"/>
      <c r="JVT557" s="3"/>
      <c r="JVU557" s="440"/>
      <c r="JVV557" s="3"/>
      <c r="JVW557" s="580"/>
      <c r="JVX557" s="3"/>
      <c r="JVY557" s="440"/>
      <c r="JVZ557" s="3"/>
      <c r="JWA557" s="580"/>
      <c r="JWB557" s="3"/>
      <c r="JWC557" s="440"/>
      <c r="JWD557" s="3"/>
      <c r="JWE557" s="580"/>
      <c r="JWF557" s="3"/>
      <c r="JWG557" s="440"/>
      <c r="JWH557" s="3"/>
      <c r="JWI557" s="580"/>
      <c r="JWJ557" s="3"/>
      <c r="JWK557" s="440"/>
      <c r="JWL557" s="3"/>
      <c r="JWM557" s="580"/>
      <c r="JWN557" s="3"/>
      <c r="JWO557" s="440"/>
      <c r="JWP557" s="3"/>
      <c r="JWQ557" s="580"/>
      <c r="JWR557" s="3"/>
      <c r="JWS557" s="440"/>
      <c r="JWT557" s="3"/>
      <c r="JWU557" s="580"/>
      <c r="JWV557" s="3"/>
      <c r="JWW557" s="440"/>
      <c r="JWX557" s="3"/>
      <c r="JWY557" s="580"/>
      <c r="JWZ557" s="3"/>
      <c r="JXA557" s="440"/>
      <c r="JXB557" s="3"/>
      <c r="JXC557" s="580"/>
      <c r="JXD557" s="3"/>
      <c r="JXE557" s="440"/>
      <c r="JXF557" s="3"/>
      <c r="JXG557" s="580"/>
      <c r="JXH557" s="3"/>
      <c r="JXI557" s="440"/>
      <c r="JXJ557" s="3"/>
      <c r="JXK557" s="580"/>
      <c r="JXL557" s="3"/>
      <c r="JXM557" s="440"/>
      <c r="JXN557" s="3"/>
      <c r="JXO557" s="580"/>
      <c r="JXP557" s="3"/>
      <c r="JXQ557" s="440"/>
      <c r="JXR557" s="3"/>
      <c r="JXS557" s="580"/>
      <c r="JXT557" s="3"/>
      <c r="JXU557" s="440"/>
      <c r="JXV557" s="3"/>
      <c r="JXW557" s="580"/>
      <c r="JXX557" s="3"/>
      <c r="JXY557" s="440"/>
      <c r="JXZ557" s="3"/>
      <c r="JYA557" s="580"/>
      <c r="JYB557" s="3"/>
      <c r="JYC557" s="440"/>
      <c r="JYD557" s="3"/>
      <c r="JYE557" s="580"/>
      <c r="JYF557" s="3"/>
      <c r="JYG557" s="440"/>
      <c r="JYH557" s="3"/>
      <c r="JYI557" s="580"/>
      <c r="JYJ557" s="3"/>
      <c r="JYK557" s="440"/>
      <c r="JYL557" s="3"/>
      <c r="JYM557" s="580"/>
      <c r="JYN557" s="3"/>
      <c r="JYO557" s="440"/>
      <c r="JYP557" s="3"/>
      <c r="JYQ557" s="580"/>
      <c r="JYR557" s="3"/>
      <c r="JYS557" s="440"/>
      <c r="JYT557" s="3"/>
      <c r="JYU557" s="580"/>
      <c r="JYV557" s="3"/>
      <c r="JYW557" s="440"/>
      <c r="JYX557" s="3"/>
      <c r="JYY557" s="580"/>
      <c r="JYZ557" s="3"/>
      <c r="JZA557" s="440"/>
      <c r="JZB557" s="3"/>
      <c r="JZC557" s="580"/>
      <c r="JZD557" s="3"/>
      <c r="JZE557" s="440"/>
      <c r="JZF557" s="3"/>
      <c r="JZG557" s="580"/>
      <c r="JZH557" s="3"/>
      <c r="JZI557" s="440"/>
      <c r="JZJ557" s="3"/>
      <c r="JZK557" s="580"/>
      <c r="JZL557" s="3"/>
      <c r="JZM557" s="440"/>
      <c r="JZN557" s="3"/>
      <c r="JZO557" s="580"/>
      <c r="JZP557" s="3"/>
      <c r="JZQ557" s="440"/>
      <c r="JZR557" s="3"/>
      <c r="JZS557" s="580"/>
      <c r="JZT557" s="3"/>
      <c r="JZU557" s="440"/>
      <c r="JZV557" s="3"/>
      <c r="JZW557" s="580"/>
      <c r="JZX557" s="3"/>
      <c r="JZY557" s="440"/>
      <c r="JZZ557" s="3"/>
      <c r="KAA557" s="580"/>
      <c r="KAB557" s="3"/>
      <c r="KAC557" s="440"/>
      <c r="KAD557" s="3"/>
      <c r="KAE557" s="580"/>
      <c r="KAF557" s="3"/>
      <c r="KAG557" s="440"/>
      <c r="KAH557" s="3"/>
      <c r="KAI557" s="580"/>
      <c r="KAJ557" s="3"/>
      <c r="KAK557" s="440"/>
      <c r="KAL557" s="3"/>
      <c r="KAM557" s="580"/>
      <c r="KAN557" s="3"/>
      <c r="KAO557" s="440"/>
      <c r="KAP557" s="3"/>
      <c r="KAQ557" s="580"/>
      <c r="KAR557" s="3"/>
      <c r="KAS557" s="440"/>
      <c r="KAT557" s="3"/>
      <c r="KAU557" s="580"/>
      <c r="KAV557" s="3"/>
      <c r="KAW557" s="440"/>
      <c r="KAX557" s="3"/>
      <c r="KAY557" s="580"/>
      <c r="KAZ557" s="3"/>
      <c r="KBA557" s="440"/>
      <c r="KBB557" s="3"/>
      <c r="KBC557" s="580"/>
      <c r="KBD557" s="3"/>
      <c r="KBE557" s="440"/>
      <c r="KBF557" s="3"/>
      <c r="KBG557" s="580"/>
      <c r="KBH557" s="3"/>
      <c r="KBI557" s="440"/>
      <c r="KBJ557" s="3"/>
      <c r="KBK557" s="580"/>
      <c r="KBL557" s="3"/>
      <c r="KBM557" s="440"/>
      <c r="KBN557" s="3"/>
      <c r="KBO557" s="580"/>
      <c r="KBP557" s="3"/>
      <c r="KBQ557" s="440"/>
      <c r="KBR557" s="3"/>
      <c r="KBS557" s="580"/>
      <c r="KBT557" s="3"/>
      <c r="KBU557" s="440"/>
      <c r="KBV557" s="3"/>
      <c r="KBW557" s="580"/>
      <c r="KBX557" s="3"/>
      <c r="KBY557" s="440"/>
      <c r="KBZ557" s="3"/>
      <c r="KCA557" s="580"/>
      <c r="KCB557" s="3"/>
      <c r="KCC557" s="440"/>
      <c r="KCD557" s="3"/>
      <c r="KCE557" s="580"/>
      <c r="KCF557" s="3"/>
      <c r="KCG557" s="440"/>
      <c r="KCH557" s="3"/>
      <c r="KCI557" s="580"/>
      <c r="KCJ557" s="3"/>
      <c r="KCK557" s="440"/>
      <c r="KCL557" s="3"/>
      <c r="KCM557" s="580"/>
      <c r="KCN557" s="3"/>
      <c r="KCO557" s="440"/>
      <c r="KCP557" s="3"/>
      <c r="KCQ557" s="580"/>
      <c r="KCR557" s="3"/>
      <c r="KCS557" s="440"/>
      <c r="KCT557" s="3"/>
      <c r="KCU557" s="580"/>
      <c r="KCV557" s="3"/>
      <c r="KCW557" s="440"/>
      <c r="KCX557" s="3"/>
      <c r="KCY557" s="580"/>
      <c r="KCZ557" s="3"/>
      <c r="KDA557" s="440"/>
      <c r="KDB557" s="3"/>
      <c r="KDC557" s="580"/>
      <c r="KDD557" s="3"/>
      <c r="KDE557" s="440"/>
      <c r="KDF557" s="3"/>
      <c r="KDG557" s="580"/>
      <c r="KDH557" s="3"/>
      <c r="KDI557" s="440"/>
      <c r="KDJ557" s="3"/>
      <c r="KDK557" s="580"/>
      <c r="KDL557" s="3"/>
      <c r="KDM557" s="440"/>
      <c r="KDN557" s="3"/>
      <c r="KDO557" s="580"/>
      <c r="KDP557" s="3"/>
      <c r="KDQ557" s="440"/>
      <c r="KDR557" s="3"/>
      <c r="KDS557" s="580"/>
      <c r="KDT557" s="3"/>
      <c r="KDU557" s="440"/>
      <c r="KDV557" s="3"/>
      <c r="KDW557" s="580"/>
      <c r="KDX557" s="3"/>
      <c r="KDY557" s="440"/>
      <c r="KDZ557" s="3"/>
      <c r="KEA557" s="580"/>
      <c r="KEB557" s="3"/>
      <c r="KEC557" s="440"/>
      <c r="KED557" s="3"/>
      <c r="KEE557" s="580"/>
      <c r="KEF557" s="3"/>
      <c r="KEG557" s="440"/>
      <c r="KEH557" s="3"/>
      <c r="KEI557" s="580"/>
      <c r="KEJ557" s="3"/>
      <c r="KEK557" s="440"/>
      <c r="KEL557" s="3"/>
      <c r="KEM557" s="580"/>
      <c r="KEN557" s="3"/>
      <c r="KEO557" s="440"/>
      <c r="KEP557" s="3"/>
      <c r="KEQ557" s="580"/>
      <c r="KER557" s="3"/>
      <c r="KES557" s="440"/>
      <c r="KET557" s="3"/>
      <c r="KEU557" s="580"/>
      <c r="KEV557" s="3"/>
      <c r="KEW557" s="440"/>
      <c r="KEX557" s="3"/>
      <c r="KEY557" s="580"/>
      <c r="KEZ557" s="3"/>
      <c r="KFA557" s="440"/>
      <c r="KFB557" s="3"/>
      <c r="KFC557" s="580"/>
      <c r="KFD557" s="3"/>
      <c r="KFE557" s="440"/>
      <c r="KFF557" s="3"/>
      <c r="KFG557" s="580"/>
      <c r="KFH557" s="3"/>
      <c r="KFI557" s="440"/>
      <c r="KFJ557" s="3"/>
      <c r="KFK557" s="580"/>
      <c r="KFL557" s="3"/>
      <c r="KFM557" s="440"/>
      <c r="KFN557" s="3"/>
      <c r="KFO557" s="580"/>
      <c r="KFP557" s="3"/>
      <c r="KFQ557" s="440"/>
      <c r="KFR557" s="3"/>
      <c r="KFS557" s="580"/>
      <c r="KFT557" s="3"/>
      <c r="KFU557" s="440"/>
      <c r="KFV557" s="3"/>
      <c r="KFW557" s="580"/>
      <c r="KFX557" s="3"/>
      <c r="KFY557" s="440"/>
      <c r="KFZ557" s="3"/>
      <c r="KGA557" s="580"/>
      <c r="KGB557" s="3"/>
      <c r="KGC557" s="440"/>
      <c r="KGD557" s="3"/>
      <c r="KGE557" s="580"/>
      <c r="KGF557" s="3"/>
      <c r="KGG557" s="440"/>
      <c r="KGH557" s="3"/>
      <c r="KGI557" s="580"/>
      <c r="KGJ557" s="3"/>
      <c r="KGK557" s="440"/>
      <c r="KGL557" s="3"/>
      <c r="KGM557" s="580"/>
      <c r="KGN557" s="3"/>
      <c r="KGO557" s="440"/>
      <c r="KGP557" s="3"/>
      <c r="KGQ557" s="580"/>
      <c r="KGR557" s="3"/>
      <c r="KGS557" s="440"/>
      <c r="KGT557" s="3"/>
      <c r="KGU557" s="580"/>
      <c r="KGV557" s="3"/>
      <c r="KGW557" s="440"/>
      <c r="KGX557" s="3"/>
      <c r="KGY557" s="580"/>
      <c r="KGZ557" s="3"/>
      <c r="KHA557" s="440"/>
      <c r="KHB557" s="3"/>
      <c r="KHC557" s="580"/>
      <c r="KHD557" s="3"/>
      <c r="KHE557" s="440"/>
      <c r="KHF557" s="3"/>
      <c r="KHG557" s="580"/>
      <c r="KHH557" s="3"/>
      <c r="KHI557" s="440"/>
      <c r="KHJ557" s="3"/>
      <c r="KHK557" s="580"/>
      <c r="KHL557" s="3"/>
      <c r="KHM557" s="440"/>
      <c r="KHN557" s="3"/>
      <c r="KHO557" s="580"/>
      <c r="KHP557" s="3"/>
      <c r="KHQ557" s="440"/>
      <c r="KHR557" s="3"/>
      <c r="KHS557" s="580"/>
      <c r="KHT557" s="3"/>
      <c r="KHU557" s="440"/>
      <c r="KHV557" s="3"/>
      <c r="KHW557" s="580"/>
      <c r="KHX557" s="3"/>
      <c r="KHY557" s="440"/>
      <c r="KHZ557" s="3"/>
      <c r="KIA557" s="580"/>
      <c r="KIB557" s="3"/>
      <c r="KIC557" s="440"/>
      <c r="KID557" s="3"/>
      <c r="KIE557" s="580"/>
      <c r="KIF557" s="3"/>
      <c r="KIG557" s="440"/>
      <c r="KIH557" s="3"/>
      <c r="KII557" s="580"/>
      <c r="KIJ557" s="3"/>
      <c r="KIK557" s="440"/>
      <c r="KIL557" s="3"/>
      <c r="KIM557" s="580"/>
      <c r="KIN557" s="3"/>
      <c r="KIO557" s="440"/>
      <c r="KIP557" s="3"/>
      <c r="KIQ557" s="580"/>
      <c r="KIR557" s="3"/>
      <c r="KIS557" s="440"/>
      <c r="KIT557" s="3"/>
      <c r="KIU557" s="580"/>
      <c r="KIV557" s="3"/>
      <c r="KIW557" s="440"/>
      <c r="KIX557" s="3"/>
      <c r="KIY557" s="580"/>
      <c r="KIZ557" s="3"/>
      <c r="KJA557" s="440"/>
      <c r="KJB557" s="3"/>
      <c r="KJC557" s="580"/>
      <c r="KJD557" s="3"/>
      <c r="KJE557" s="440"/>
      <c r="KJF557" s="3"/>
      <c r="KJG557" s="580"/>
      <c r="KJH557" s="3"/>
      <c r="KJI557" s="440"/>
      <c r="KJJ557" s="3"/>
      <c r="KJK557" s="580"/>
      <c r="KJL557" s="3"/>
      <c r="KJM557" s="440"/>
      <c r="KJN557" s="3"/>
      <c r="KJO557" s="580"/>
      <c r="KJP557" s="3"/>
      <c r="KJQ557" s="440"/>
      <c r="KJR557" s="3"/>
      <c r="KJS557" s="580"/>
      <c r="KJT557" s="3"/>
      <c r="KJU557" s="440"/>
      <c r="KJV557" s="3"/>
      <c r="KJW557" s="580"/>
      <c r="KJX557" s="3"/>
      <c r="KJY557" s="440"/>
      <c r="KJZ557" s="3"/>
      <c r="KKA557" s="580"/>
      <c r="KKB557" s="3"/>
      <c r="KKC557" s="440"/>
      <c r="KKD557" s="3"/>
      <c r="KKE557" s="580"/>
      <c r="KKF557" s="3"/>
      <c r="KKG557" s="440"/>
      <c r="KKH557" s="3"/>
      <c r="KKI557" s="580"/>
      <c r="KKJ557" s="3"/>
      <c r="KKK557" s="440"/>
      <c r="KKL557" s="3"/>
      <c r="KKM557" s="580"/>
      <c r="KKN557" s="3"/>
      <c r="KKO557" s="440"/>
      <c r="KKP557" s="3"/>
      <c r="KKQ557" s="580"/>
      <c r="KKR557" s="3"/>
      <c r="KKS557" s="440"/>
      <c r="KKT557" s="3"/>
      <c r="KKU557" s="580"/>
      <c r="KKV557" s="3"/>
      <c r="KKW557" s="440"/>
      <c r="KKX557" s="3"/>
      <c r="KKY557" s="580"/>
      <c r="KKZ557" s="3"/>
      <c r="KLA557" s="440"/>
      <c r="KLB557" s="3"/>
      <c r="KLC557" s="580"/>
      <c r="KLD557" s="3"/>
      <c r="KLE557" s="440"/>
      <c r="KLF557" s="3"/>
      <c r="KLG557" s="580"/>
      <c r="KLH557" s="3"/>
      <c r="KLI557" s="440"/>
      <c r="KLJ557" s="3"/>
      <c r="KLK557" s="580"/>
      <c r="KLL557" s="3"/>
      <c r="KLM557" s="440"/>
      <c r="KLN557" s="3"/>
      <c r="KLO557" s="580"/>
      <c r="KLP557" s="3"/>
      <c r="KLQ557" s="440"/>
      <c r="KLR557" s="3"/>
      <c r="KLS557" s="580"/>
      <c r="KLT557" s="3"/>
      <c r="KLU557" s="440"/>
      <c r="KLV557" s="3"/>
      <c r="KLW557" s="580"/>
      <c r="KLX557" s="3"/>
      <c r="KLY557" s="440"/>
      <c r="KLZ557" s="3"/>
      <c r="KMA557" s="580"/>
      <c r="KMB557" s="3"/>
      <c r="KMC557" s="440"/>
      <c r="KMD557" s="3"/>
      <c r="KME557" s="580"/>
      <c r="KMF557" s="3"/>
      <c r="KMG557" s="440"/>
      <c r="KMH557" s="3"/>
      <c r="KMI557" s="580"/>
      <c r="KMJ557" s="3"/>
      <c r="KMK557" s="440"/>
      <c r="KML557" s="3"/>
      <c r="KMM557" s="580"/>
      <c r="KMN557" s="3"/>
      <c r="KMO557" s="440"/>
      <c r="KMP557" s="3"/>
      <c r="KMQ557" s="580"/>
      <c r="KMR557" s="3"/>
      <c r="KMS557" s="440"/>
      <c r="KMT557" s="3"/>
      <c r="KMU557" s="580"/>
      <c r="KMV557" s="3"/>
      <c r="KMW557" s="440"/>
      <c r="KMX557" s="3"/>
      <c r="KMY557" s="580"/>
      <c r="KMZ557" s="3"/>
      <c r="KNA557" s="440"/>
      <c r="KNB557" s="3"/>
      <c r="KNC557" s="580"/>
      <c r="KND557" s="3"/>
      <c r="KNE557" s="440"/>
      <c r="KNF557" s="3"/>
      <c r="KNG557" s="580"/>
      <c r="KNH557" s="3"/>
      <c r="KNI557" s="440"/>
      <c r="KNJ557" s="3"/>
      <c r="KNK557" s="580"/>
      <c r="KNL557" s="3"/>
      <c r="KNM557" s="440"/>
      <c r="KNN557" s="3"/>
      <c r="KNO557" s="580"/>
      <c r="KNP557" s="3"/>
      <c r="KNQ557" s="440"/>
      <c r="KNR557" s="3"/>
      <c r="KNS557" s="580"/>
      <c r="KNT557" s="3"/>
      <c r="KNU557" s="440"/>
      <c r="KNV557" s="3"/>
      <c r="KNW557" s="580"/>
      <c r="KNX557" s="3"/>
      <c r="KNY557" s="440"/>
      <c r="KNZ557" s="3"/>
      <c r="KOA557" s="580"/>
      <c r="KOB557" s="3"/>
      <c r="KOC557" s="440"/>
      <c r="KOD557" s="3"/>
      <c r="KOE557" s="580"/>
      <c r="KOF557" s="3"/>
      <c r="KOG557" s="440"/>
      <c r="KOH557" s="3"/>
      <c r="KOI557" s="580"/>
      <c r="KOJ557" s="3"/>
      <c r="KOK557" s="440"/>
      <c r="KOL557" s="3"/>
      <c r="KOM557" s="580"/>
      <c r="KON557" s="3"/>
      <c r="KOO557" s="440"/>
      <c r="KOP557" s="3"/>
      <c r="KOQ557" s="580"/>
      <c r="KOR557" s="3"/>
      <c r="KOS557" s="440"/>
      <c r="KOT557" s="3"/>
      <c r="KOU557" s="580"/>
      <c r="KOV557" s="3"/>
      <c r="KOW557" s="440"/>
      <c r="KOX557" s="3"/>
      <c r="KOY557" s="580"/>
      <c r="KOZ557" s="3"/>
      <c r="KPA557" s="440"/>
      <c r="KPB557" s="3"/>
      <c r="KPC557" s="580"/>
      <c r="KPD557" s="3"/>
      <c r="KPE557" s="440"/>
      <c r="KPF557" s="3"/>
      <c r="KPG557" s="580"/>
      <c r="KPH557" s="3"/>
      <c r="KPI557" s="440"/>
      <c r="KPJ557" s="3"/>
      <c r="KPK557" s="580"/>
      <c r="KPL557" s="3"/>
      <c r="KPM557" s="440"/>
      <c r="KPN557" s="3"/>
      <c r="KPO557" s="580"/>
      <c r="KPP557" s="3"/>
      <c r="KPQ557" s="440"/>
      <c r="KPR557" s="3"/>
      <c r="KPS557" s="580"/>
      <c r="KPT557" s="3"/>
      <c r="KPU557" s="440"/>
      <c r="KPV557" s="3"/>
      <c r="KPW557" s="580"/>
      <c r="KPX557" s="3"/>
      <c r="KPY557" s="440"/>
      <c r="KPZ557" s="3"/>
      <c r="KQA557" s="580"/>
      <c r="KQB557" s="3"/>
      <c r="KQC557" s="440"/>
      <c r="KQD557" s="3"/>
      <c r="KQE557" s="580"/>
      <c r="KQF557" s="3"/>
      <c r="KQG557" s="440"/>
      <c r="KQH557" s="3"/>
      <c r="KQI557" s="580"/>
      <c r="KQJ557" s="3"/>
      <c r="KQK557" s="440"/>
      <c r="KQL557" s="3"/>
      <c r="KQM557" s="580"/>
      <c r="KQN557" s="3"/>
      <c r="KQO557" s="440"/>
      <c r="KQP557" s="3"/>
      <c r="KQQ557" s="580"/>
      <c r="KQR557" s="3"/>
      <c r="KQS557" s="440"/>
      <c r="KQT557" s="3"/>
      <c r="KQU557" s="580"/>
      <c r="KQV557" s="3"/>
      <c r="KQW557" s="440"/>
      <c r="KQX557" s="3"/>
      <c r="KQY557" s="580"/>
      <c r="KQZ557" s="3"/>
      <c r="KRA557" s="440"/>
      <c r="KRB557" s="3"/>
      <c r="KRC557" s="580"/>
      <c r="KRD557" s="3"/>
      <c r="KRE557" s="440"/>
      <c r="KRF557" s="3"/>
      <c r="KRG557" s="580"/>
      <c r="KRH557" s="3"/>
      <c r="KRI557" s="440"/>
      <c r="KRJ557" s="3"/>
      <c r="KRK557" s="580"/>
      <c r="KRL557" s="3"/>
      <c r="KRM557" s="440"/>
      <c r="KRN557" s="3"/>
      <c r="KRO557" s="580"/>
      <c r="KRP557" s="3"/>
      <c r="KRQ557" s="440"/>
      <c r="KRR557" s="3"/>
      <c r="KRS557" s="580"/>
      <c r="KRT557" s="3"/>
      <c r="KRU557" s="440"/>
      <c r="KRV557" s="3"/>
      <c r="KRW557" s="580"/>
      <c r="KRX557" s="3"/>
      <c r="KRY557" s="440"/>
      <c r="KRZ557" s="3"/>
      <c r="KSA557" s="580"/>
      <c r="KSB557" s="3"/>
      <c r="KSC557" s="440"/>
      <c r="KSD557" s="3"/>
      <c r="KSE557" s="580"/>
      <c r="KSF557" s="3"/>
      <c r="KSG557" s="440"/>
      <c r="KSH557" s="3"/>
      <c r="KSI557" s="580"/>
      <c r="KSJ557" s="3"/>
      <c r="KSK557" s="440"/>
      <c r="KSL557" s="3"/>
      <c r="KSM557" s="580"/>
      <c r="KSN557" s="3"/>
      <c r="KSO557" s="440"/>
      <c r="KSP557" s="3"/>
      <c r="KSQ557" s="580"/>
      <c r="KSR557" s="3"/>
      <c r="KSS557" s="440"/>
      <c r="KST557" s="3"/>
      <c r="KSU557" s="580"/>
      <c r="KSV557" s="3"/>
      <c r="KSW557" s="440"/>
      <c r="KSX557" s="3"/>
      <c r="KSY557" s="580"/>
      <c r="KSZ557" s="3"/>
      <c r="KTA557" s="440"/>
      <c r="KTB557" s="3"/>
      <c r="KTC557" s="580"/>
      <c r="KTD557" s="3"/>
      <c r="KTE557" s="440"/>
      <c r="KTF557" s="3"/>
      <c r="KTG557" s="580"/>
      <c r="KTH557" s="3"/>
      <c r="KTI557" s="440"/>
      <c r="KTJ557" s="3"/>
      <c r="KTK557" s="580"/>
      <c r="KTL557" s="3"/>
      <c r="KTM557" s="440"/>
      <c r="KTN557" s="3"/>
      <c r="KTO557" s="580"/>
      <c r="KTP557" s="3"/>
      <c r="KTQ557" s="440"/>
      <c r="KTR557" s="3"/>
      <c r="KTS557" s="580"/>
      <c r="KTT557" s="3"/>
      <c r="KTU557" s="440"/>
      <c r="KTV557" s="3"/>
      <c r="KTW557" s="580"/>
      <c r="KTX557" s="3"/>
      <c r="KTY557" s="440"/>
      <c r="KTZ557" s="3"/>
      <c r="KUA557" s="580"/>
      <c r="KUB557" s="3"/>
      <c r="KUC557" s="440"/>
      <c r="KUD557" s="3"/>
      <c r="KUE557" s="580"/>
      <c r="KUF557" s="3"/>
      <c r="KUG557" s="440"/>
      <c r="KUH557" s="3"/>
      <c r="KUI557" s="580"/>
      <c r="KUJ557" s="3"/>
      <c r="KUK557" s="440"/>
      <c r="KUL557" s="3"/>
      <c r="KUM557" s="580"/>
      <c r="KUN557" s="3"/>
      <c r="KUO557" s="440"/>
      <c r="KUP557" s="3"/>
      <c r="KUQ557" s="580"/>
      <c r="KUR557" s="3"/>
      <c r="KUS557" s="440"/>
      <c r="KUT557" s="3"/>
      <c r="KUU557" s="580"/>
      <c r="KUV557" s="3"/>
      <c r="KUW557" s="440"/>
      <c r="KUX557" s="3"/>
      <c r="KUY557" s="580"/>
      <c r="KUZ557" s="3"/>
      <c r="KVA557" s="440"/>
      <c r="KVB557" s="3"/>
      <c r="KVC557" s="580"/>
      <c r="KVD557" s="3"/>
      <c r="KVE557" s="440"/>
      <c r="KVF557" s="3"/>
      <c r="KVG557" s="580"/>
      <c r="KVH557" s="3"/>
      <c r="KVI557" s="440"/>
      <c r="KVJ557" s="3"/>
      <c r="KVK557" s="580"/>
      <c r="KVL557" s="3"/>
      <c r="KVM557" s="440"/>
      <c r="KVN557" s="3"/>
      <c r="KVO557" s="580"/>
      <c r="KVP557" s="3"/>
      <c r="KVQ557" s="440"/>
      <c r="KVR557" s="3"/>
      <c r="KVS557" s="580"/>
      <c r="KVT557" s="3"/>
      <c r="KVU557" s="440"/>
      <c r="KVV557" s="3"/>
      <c r="KVW557" s="580"/>
      <c r="KVX557" s="3"/>
      <c r="KVY557" s="440"/>
      <c r="KVZ557" s="3"/>
      <c r="KWA557" s="580"/>
      <c r="KWB557" s="3"/>
      <c r="KWC557" s="440"/>
      <c r="KWD557" s="3"/>
      <c r="KWE557" s="580"/>
      <c r="KWF557" s="3"/>
      <c r="KWG557" s="440"/>
      <c r="KWH557" s="3"/>
      <c r="KWI557" s="580"/>
      <c r="KWJ557" s="3"/>
      <c r="KWK557" s="440"/>
      <c r="KWL557" s="3"/>
      <c r="KWM557" s="580"/>
      <c r="KWN557" s="3"/>
      <c r="KWO557" s="440"/>
      <c r="KWP557" s="3"/>
      <c r="KWQ557" s="580"/>
      <c r="KWR557" s="3"/>
      <c r="KWS557" s="440"/>
      <c r="KWT557" s="3"/>
      <c r="KWU557" s="580"/>
      <c r="KWV557" s="3"/>
      <c r="KWW557" s="440"/>
      <c r="KWX557" s="3"/>
      <c r="KWY557" s="580"/>
      <c r="KWZ557" s="3"/>
      <c r="KXA557" s="440"/>
      <c r="KXB557" s="3"/>
      <c r="KXC557" s="580"/>
      <c r="KXD557" s="3"/>
      <c r="KXE557" s="440"/>
      <c r="KXF557" s="3"/>
      <c r="KXG557" s="580"/>
      <c r="KXH557" s="3"/>
      <c r="KXI557" s="440"/>
      <c r="KXJ557" s="3"/>
      <c r="KXK557" s="580"/>
      <c r="KXL557" s="3"/>
      <c r="KXM557" s="440"/>
      <c r="KXN557" s="3"/>
      <c r="KXO557" s="580"/>
      <c r="KXP557" s="3"/>
      <c r="KXQ557" s="440"/>
      <c r="KXR557" s="3"/>
      <c r="KXS557" s="580"/>
      <c r="KXT557" s="3"/>
      <c r="KXU557" s="440"/>
      <c r="KXV557" s="3"/>
      <c r="KXW557" s="580"/>
      <c r="KXX557" s="3"/>
      <c r="KXY557" s="440"/>
      <c r="KXZ557" s="3"/>
      <c r="KYA557" s="580"/>
      <c r="KYB557" s="3"/>
      <c r="KYC557" s="440"/>
      <c r="KYD557" s="3"/>
      <c r="KYE557" s="580"/>
      <c r="KYF557" s="3"/>
      <c r="KYG557" s="440"/>
      <c r="KYH557" s="3"/>
      <c r="KYI557" s="580"/>
      <c r="KYJ557" s="3"/>
      <c r="KYK557" s="440"/>
      <c r="KYL557" s="3"/>
      <c r="KYM557" s="580"/>
      <c r="KYN557" s="3"/>
      <c r="KYO557" s="440"/>
      <c r="KYP557" s="3"/>
      <c r="KYQ557" s="580"/>
      <c r="KYR557" s="3"/>
      <c r="KYS557" s="440"/>
      <c r="KYT557" s="3"/>
      <c r="KYU557" s="580"/>
      <c r="KYV557" s="3"/>
      <c r="KYW557" s="440"/>
      <c r="KYX557" s="3"/>
      <c r="KYY557" s="580"/>
      <c r="KYZ557" s="3"/>
      <c r="KZA557" s="440"/>
      <c r="KZB557" s="3"/>
      <c r="KZC557" s="580"/>
      <c r="KZD557" s="3"/>
      <c r="KZE557" s="440"/>
      <c r="KZF557" s="3"/>
      <c r="KZG557" s="580"/>
      <c r="KZH557" s="3"/>
      <c r="KZI557" s="440"/>
      <c r="KZJ557" s="3"/>
      <c r="KZK557" s="580"/>
      <c r="KZL557" s="3"/>
      <c r="KZM557" s="440"/>
      <c r="KZN557" s="3"/>
      <c r="KZO557" s="580"/>
      <c r="KZP557" s="3"/>
      <c r="KZQ557" s="440"/>
      <c r="KZR557" s="3"/>
      <c r="KZS557" s="580"/>
      <c r="KZT557" s="3"/>
      <c r="KZU557" s="440"/>
      <c r="KZV557" s="3"/>
      <c r="KZW557" s="580"/>
      <c r="KZX557" s="3"/>
      <c r="KZY557" s="440"/>
      <c r="KZZ557" s="3"/>
      <c r="LAA557" s="580"/>
      <c r="LAB557" s="3"/>
      <c r="LAC557" s="440"/>
      <c r="LAD557" s="3"/>
      <c r="LAE557" s="580"/>
      <c r="LAF557" s="3"/>
      <c r="LAG557" s="440"/>
      <c r="LAH557" s="3"/>
      <c r="LAI557" s="580"/>
      <c r="LAJ557" s="3"/>
      <c r="LAK557" s="440"/>
      <c r="LAL557" s="3"/>
      <c r="LAM557" s="580"/>
      <c r="LAN557" s="3"/>
      <c r="LAO557" s="440"/>
      <c r="LAP557" s="3"/>
      <c r="LAQ557" s="580"/>
      <c r="LAR557" s="3"/>
      <c r="LAS557" s="440"/>
      <c r="LAT557" s="3"/>
      <c r="LAU557" s="580"/>
      <c r="LAV557" s="3"/>
      <c r="LAW557" s="440"/>
      <c r="LAX557" s="3"/>
      <c r="LAY557" s="580"/>
      <c r="LAZ557" s="3"/>
      <c r="LBA557" s="440"/>
      <c r="LBB557" s="3"/>
      <c r="LBC557" s="580"/>
      <c r="LBD557" s="3"/>
      <c r="LBE557" s="440"/>
      <c r="LBF557" s="3"/>
      <c r="LBG557" s="580"/>
      <c r="LBH557" s="3"/>
      <c r="LBI557" s="440"/>
      <c r="LBJ557" s="3"/>
      <c r="LBK557" s="580"/>
      <c r="LBL557" s="3"/>
      <c r="LBM557" s="440"/>
      <c r="LBN557" s="3"/>
      <c r="LBO557" s="580"/>
      <c r="LBP557" s="3"/>
      <c r="LBQ557" s="440"/>
      <c r="LBR557" s="3"/>
      <c r="LBS557" s="580"/>
      <c r="LBT557" s="3"/>
      <c r="LBU557" s="440"/>
      <c r="LBV557" s="3"/>
      <c r="LBW557" s="580"/>
      <c r="LBX557" s="3"/>
      <c r="LBY557" s="440"/>
      <c r="LBZ557" s="3"/>
      <c r="LCA557" s="580"/>
      <c r="LCB557" s="3"/>
      <c r="LCC557" s="440"/>
      <c r="LCD557" s="3"/>
      <c r="LCE557" s="580"/>
      <c r="LCF557" s="3"/>
      <c r="LCG557" s="440"/>
      <c r="LCH557" s="3"/>
      <c r="LCI557" s="580"/>
      <c r="LCJ557" s="3"/>
      <c r="LCK557" s="440"/>
      <c r="LCL557" s="3"/>
      <c r="LCM557" s="580"/>
      <c r="LCN557" s="3"/>
      <c r="LCO557" s="440"/>
      <c r="LCP557" s="3"/>
      <c r="LCQ557" s="580"/>
      <c r="LCR557" s="3"/>
      <c r="LCS557" s="440"/>
      <c r="LCT557" s="3"/>
      <c r="LCU557" s="580"/>
      <c r="LCV557" s="3"/>
      <c r="LCW557" s="440"/>
      <c r="LCX557" s="3"/>
      <c r="LCY557" s="580"/>
      <c r="LCZ557" s="3"/>
      <c r="LDA557" s="440"/>
      <c r="LDB557" s="3"/>
      <c r="LDC557" s="580"/>
      <c r="LDD557" s="3"/>
      <c r="LDE557" s="440"/>
      <c r="LDF557" s="3"/>
      <c r="LDG557" s="580"/>
      <c r="LDH557" s="3"/>
      <c r="LDI557" s="440"/>
      <c r="LDJ557" s="3"/>
      <c r="LDK557" s="580"/>
      <c r="LDL557" s="3"/>
      <c r="LDM557" s="440"/>
      <c r="LDN557" s="3"/>
      <c r="LDO557" s="580"/>
      <c r="LDP557" s="3"/>
      <c r="LDQ557" s="440"/>
      <c r="LDR557" s="3"/>
      <c r="LDS557" s="580"/>
      <c r="LDT557" s="3"/>
      <c r="LDU557" s="440"/>
      <c r="LDV557" s="3"/>
      <c r="LDW557" s="580"/>
      <c r="LDX557" s="3"/>
      <c r="LDY557" s="440"/>
      <c r="LDZ557" s="3"/>
      <c r="LEA557" s="580"/>
      <c r="LEB557" s="3"/>
      <c r="LEC557" s="440"/>
      <c r="LED557" s="3"/>
      <c r="LEE557" s="580"/>
      <c r="LEF557" s="3"/>
      <c r="LEG557" s="440"/>
      <c r="LEH557" s="3"/>
      <c r="LEI557" s="580"/>
      <c r="LEJ557" s="3"/>
      <c r="LEK557" s="440"/>
      <c r="LEL557" s="3"/>
      <c r="LEM557" s="580"/>
      <c r="LEN557" s="3"/>
      <c r="LEO557" s="440"/>
      <c r="LEP557" s="3"/>
      <c r="LEQ557" s="580"/>
      <c r="LER557" s="3"/>
      <c r="LES557" s="440"/>
      <c r="LET557" s="3"/>
      <c r="LEU557" s="580"/>
      <c r="LEV557" s="3"/>
      <c r="LEW557" s="440"/>
      <c r="LEX557" s="3"/>
      <c r="LEY557" s="580"/>
      <c r="LEZ557" s="3"/>
      <c r="LFA557" s="440"/>
      <c r="LFB557" s="3"/>
      <c r="LFC557" s="580"/>
      <c r="LFD557" s="3"/>
      <c r="LFE557" s="440"/>
      <c r="LFF557" s="3"/>
      <c r="LFG557" s="580"/>
      <c r="LFH557" s="3"/>
      <c r="LFI557" s="440"/>
      <c r="LFJ557" s="3"/>
      <c r="LFK557" s="580"/>
      <c r="LFL557" s="3"/>
      <c r="LFM557" s="440"/>
      <c r="LFN557" s="3"/>
      <c r="LFO557" s="580"/>
      <c r="LFP557" s="3"/>
      <c r="LFQ557" s="440"/>
      <c r="LFR557" s="3"/>
      <c r="LFS557" s="580"/>
      <c r="LFT557" s="3"/>
      <c r="LFU557" s="440"/>
      <c r="LFV557" s="3"/>
      <c r="LFW557" s="580"/>
      <c r="LFX557" s="3"/>
      <c r="LFY557" s="440"/>
      <c r="LFZ557" s="3"/>
      <c r="LGA557" s="580"/>
      <c r="LGB557" s="3"/>
      <c r="LGC557" s="440"/>
      <c r="LGD557" s="3"/>
      <c r="LGE557" s="580"/>
      <c r="LGF557" s="3"/>
      <c r="LGG557" s="440"/>
      <c r="LGH557" s="3"/>
      <c r="LGI557" s="580"/>
      <c r="LGJ557" s="3"/>
      <c r="LGK557" s="440"/>
      <c r="LGL557" s="3"/>
      <c r="LGM557" s="580"/>
      <c r="LGN557" s="3"/>
      <c r="LGO557" s="440"/>
      <c r="LGP557" s="3"/>
      <c r="LGQ557" s="580"/>
      <c r="LGR557" s="3"/>
      <c r="LGS557" s="440"/>
      <c r="LGT557" s="3"/>
      <c r="LGU557" s="580"/>
      <c r="LGV557" s="3"/>
      <c r="LGW557" s="440"/>
      <c r="LGX557" s="3"/>
      <c r="LGY557" s="580"/>
      <c r="LGZ557" s="3"/>
      <c r="LHA557" s="440"/>
      <c r="LHB557" s="3"/>
      <c r="LHC557" s="580"/>
      <c r="LHD557" s="3"/>
      <c r="LHE557" s="440"/>
      <c r="LHF557" s="3"/>
      <c r="LHG557" s="580"/>
      <c r="LHH557" s="3"/>
      <c r="LHI557" s="440"/>
      <c r="LHJ557" s="3"/>
      <c r="LHK557" s="580"/>
      <c r="LHL557" s="3"/>
      <c r="LHM557" s="440"/>
      <c r="LHN557" s="3"/>
      <c r="LHO557" s="580"/>
      <c r="LHP557" s="3"/>
      <c r="LHQ557" s="440"/>
      <c r="LHR557" s="3"/>
      <c r="LHS557" s="580"/>
      <c r="LHT557" s="3"/>
      <c r="LHU557" s="440"/>
      <c r="LHV557" s="3"/>
      <c r="LHW557" s="580"/>
      <c r="LHX557" s="3"/>
      <c r="LHY557" s="440"/>
      <c r="LHZ557" s="3"/>
      <c r="LIA557" s="580"/>
      <c r="LIB557" s="3"/>
      <c r="LIC557" s="440"/>
      <c r="LID557" s="3"/>
      <c r="LIE557" s="580"/>
      <c r="LIF557" s="3"/>
      <c r="LIG557" s="440"/>
      <c r="LIH557" s="3"/>
      <c r="LII557" s="580"/>
      <c r="LIJ557" s="3"/>
      <c r="LIK557" s="440"/>
      <c r="LIL557" s="3"/>
      <c r="LIM557" s="580"/>
      <c r="LIN557" s="3"/>
      <c r="LIO557" s="440"/>
      <c r="LIP557" s="3"/>
      <c r="LIQ557" s="580"/>
      <c r="LIR557" s="3"/>
      <c r="LIS557" s="440"/>
      <c r="LIT557" s="3"/>
      <c r="LIU557" s="580"/>
      <c r="LIV557" s="3"/>
      <c r="LIW557" s="440"/>
      <c r="LIX557" s="3"/>
      <c r="LIY557" s="580"/>
      <c r="LIZ557" s="3"/>
      <c r="LJA557" s="440"/>
      <c r="LJB557" s="3"/>
      <c r="LJC557" s="580"/>
      <c r="LJD557" s="3"/>
      <c r="LJE557" s="440"/>
      <c r="LJF557" s="3"/>
      <c r="LJG557" s="580"/>
      <c r="LJH557" s="3"/>
      <c r="LJI557" s="440"/>
      <c r="LJJ557" s="3"/>
      <c r="LJK557" s="580"/>
      <c r="LJL557" s="3"/>
      <c r="LJM557" s="440"/>
      <c r="LJN557" s="3"/>
      <c r="LJO557" s="580"/>
      <c r="LJP557" s="3"/>
      <c r="LJQ557" s="440"/>
      <c r="LJR557" s="3"/>
      <c r="LJS557" s="580"/>
      <c r="LJT557" s="3"/>
      <c r="LJU557" s="440"/>
      <c r="LJV557" s="3"/>
      <c r="LJW557" s="580"/>
      <c r="LJX557" s="3"/>
      <c r="LJY557" s="440"/>
      <c r="LJZ557" s="3"/>
      <c r="LKA557" s="580"/>
      <c r="LKB557" s="3"/>
      <c r="LKC557" s="440"/>
      <c r="LKD557" s="3"/>
      <c r="LKE557" s="580"/>
      <c r="LKF557" s="3"/>
      <c r="LKG557" s="440"/>
      <c r="LKH557" s="3"/>
      <c r="LKI557" s="580"/>
      <c r="LKJ557" s="3"/>
      <c r="LKK557" s="440"/>
      <c r="LKL557" s="3"/>
      <c r="LKM557" s="580"/>
      <c r="LKN557" s="3"/>
      <c r="LKO557" s="440"/>
      <c r="LKP557" s="3"/>
      <c r="LKQ557" s="580"/>
      <c r="LKR557" s="3"/>
      <c r="LKS557" s="440"/>
      <c r="LKT557" s="3"/>
      <c r="LKU557" s="580"/>
      <c r="LKV557" s="3"/>
      <c r="LKW557" s="440"/>
      <c r="LKX557" s="3"/>
      <c r="LKY557" s="580"/>
      <c r="LKZ557" s="3"/>
      <c r="LLA557" s="440"/>
      <c r="LLB557" s="3"/>
      <c r="LLC557" s="580"/>
      <c r="LLD557" s="3"/>
      <c r="LLE557" s="440"/>
      <c r="LLF557" s="3"/>
      <c r="LLG557" s="580"/>
      <c r="LLH557" s="3"/>
      <c r="LLI557" s="440"/>
      <c r="LLJ557" s="3"/>
      <c r="LLK557" s="580"/>
      <c r="LLL557" s="3"/>
      <c r="LLM557" s="440"/>
      <c r="LLN557" s="3"/>
      <c r="LLO557" s="580"/>
      <c r="LLP557" s="3"/>
      <c r="LLQ557" s="440"/>
      <c r="LLR557" s="3"/>
      <c r="LLS557" s="580"/>
      <c r="LLT557" s="3"/>
      <c r="LLU557" s="440"/>
      <c r="LLV557" s="3"/>
      <c r="LLW557" s="580"/>
      <c r="LLX557" s="3"/>
      <c r="LLY557" s="440"/>
      <c r="LLZ557" s="3"/>
      <c r="LMA557" s="580"/>
      <c r="LMB557" s="3"/>
      <c r="LMC557" s="440"/>
      <c r="LMD557" s="3"/>
      <c r="LME557" s="580"/>
      <c r="LMF557" s="3"/>
      <c r="LMG557" s="440"/>
      <c r="LMH557" s="3"/>
      <c r="LMI557" s="580"/>
      <c r="LMJ557" s="3"/>
      <c r="LMK557" s="440"/>
      <c r="LML557" s="3"/>
      <c r="LMM557" s="580"/>
      <c r="LMN557" s="3"/>
      <c r="LMO557" s="440"/>
      <c r="LMP557" s="3"/>
      <c r="LMQ557" s="580"/>
      <c r="LMR557" s="3"/>
      <c r="LMS557" s="440"/>
      <c r="LMT557" s="3"/>
      <c r="LMU557" s="580"/>
      <c r="LMV557" s="3"/>
      <c r="LMW557" s="440"/>
      <c r="LMX557" s="3"/>
      <c r="LMY557" s="580"/>
      <c r="LMZ557" s="3"/>
      <c r="LNA557" s="440"/>
      <c r="LNB557" s="3"/>
      <c r="LNC557" s="580"/>
      <c r="LND557" s="3"/>
      <c r="LNE557" s="440"/>
      <c r="LNF557" s="3"/>
      <c r="LNG557" s="580"/>
      <c r="LNH557" s="3"/>
      <c r="LNI557" s="440"/>
      <c r="LNJ557" s="3"/>
      <c r="LNK557" s="580"/>
      <c r="LNL557" s="3"/>
      <c r="LNM557" s="440"/>
      <c r="LNN557" s="3"/>
      <c r="LNO557" s="580"/>
      <c r="LNP557" s="3"/>
      <c r="LNQ557" s="440"/>
      <c r="LNR557" s="3"/>
      <c r="LNS557" s="580"/>
      <c r="LNT557" s="3"/>
      <c r="LNU557" s="440"/>
      <c r="LNV557" s="3"/>
      <c r="LNW557" s="580"/>
      <c r="LNX557" s="3"/>
      <c r="LNY557" s="440"/>
      <c r="LNZ557" s="3"/>
      <c r="LOA557" s="580"/>
      <c r="LOB557" s="3"/>
      <c r="LOC557" s="440"/>
      <c r="LOD557" s="3"/>
      <c r="LOE557" s="580"/>
      <c r="LOF557" s="3"/>
      <c r="LOG557" s="440"/>
      <c r="LOH557" s="3"/>
      <c r="LOI557" s="580"/>
      <c r="LOJ557" s="3"/>
      <c r="LOK557" s="440"/>
      <c r="LOL557" s="3"/>
      <c r="LOM557" s="580"/>
      <c r="LON557" s="3"/>
      <c r="LOO557" s="440"/>
      <c r="LOP557" s="3"/>
      <c r="LOQ557" s="580"/>
      <c r="LOR557" s="3"/>
      <c r="LOS557" s="440"/>
      <c r="LOT557" s="3"/>
      <c r="LOU557" s="580"/>
      <c r="LOV557" s="3"/>
      <c r="LOW557" s="440"/>
      <c r="LOX557" s="3"/>
      <c r="LOY557" s="580"/>
      <c r="LOZ557" s="3"/>
      <c r="LPA557" s="440"/>
      <c r="LPB557" s="3"/>
      <c r="LPC557" s="580"/>
      <c r="LPD557" s="3"/>
      <c r="LPE557" s="440"/>
      <c r="LPF557" s="3"/>
      <c r="LPG557" s="580"/>
      <c r="LPH557" s="3"/>
      <c r="LPI557" s="440"/>
      <c r="LPJ557" s="3"/>
      <c r="LPK557" s="580"/>
      <c r="LPL557" s="3"/>
      <c r="LPM557" s="440"/>
      <c r="LPN557" s="3"/>
      <c r="LPO557" s="580"/>
      <c r="LPP557" s="3"/>
      <c r="LPQ557" s="440"/>
      <c r="LPR557" s="3"/>
      <c r="LPS557" s="580"/>
      <c r="LPT557" s="3"/>
      <c r="LPU557" s="440"/>
      <c r="LPV557" s="3"/>
      <c r="LPW557" s="580"/>
      <c r="LPX557" s="3"/>
      <c r="LPY557" s="440"/>
      <c r="LPZ557" s="3"/>
      <c r="LQA557" s="580"/>
      <c r="LQB557" s="3"/>
      <c r="LQC557" s="440"/>
      <c r="LQD557" s="3"/>
      <c r="LQE557" s="580"/>
      <c r="LQF557" s="3"/>
      <c r="LQG557" s="440"/>
      <c r="LQH557" s="3"/>
      <c r="LQI557" s="580"/>
      <c r="LQJ557" s="3"/>
      <c r="LQK557" s="440"/>
      <c r="LQL557" s="3"/>
      <c r="LQM557" s="580"/>
      <c r="LQN557" s="3"/>
      <c r="LQO557" s="440"/>
      <c r="LQP557" s="3"/>
      <c r="LQQ557" s="580"/>
      <c r="LQR557" s="3"/>
      <c r="LQS557" s="440"/>
      <c r="LQT557" s="3"/>
      <c r="LQU557" s="580"/>
      <c r="LQV557" s="3"/>
      <c r="LQW557" s="440"/>
      <c r="LQX557" s="3"/>
      <c r="LQY557" s="580"/>
      <c r="LQZ557" s="3"/>
      <c r="LRA557" s="440"/>
      <c r="LRB557" s="3"/>
      <c r="LRC557" s="580"/>
      <c r="LRD557" s="3"/>
      <c r="LRE557" s="440"/>
      <c r="LRF557" s="3"/>
      <c r="LRG557" s="580"/>
      <c r="LRH557" s="3"/>
      <c r="LRI557" s="440"/>
      <c r="LRJ557" s="3"/>
      <c r="LRK557" s="580"/>
      <c r="LRL557" s="3"/>
      <c r="LRM557" s="440"/>
      <c r="LRN557" s="3"/>
      <c r="LRO557" s="580"/>
      <c r="LRP557" s="3"/>
      <c r="LRQ557" s="440"/>
      <c r="LRR557" s="3"/>
      <c r="LRS557" s="580"/>
      <c r="LRT557" s="3"/>
      <c r="LRU557" s="440"/>
      <c r="LRV557" s="3"/>
      <c r="LRW557" s="580"/>
      <c r="LRX557" s="3"/>
      <c r="LRY557" s="440"/>
      <c r="LRZ557" s="3"/>
      <c r="LSA557" s="580"/>
      <c r="LSB557" s="3"/>
      <c r="LSC557" s="440"/>
      <c r="LSD557" s="3"/>
      <c r="LSE557" s="580"/>
      <c r="LSF557" s="3"/>
      <c r="LSG557" s="440"/>
      <c r="LSH557" s="3"/>
      <c r="LSI557" s="580"/>
      <c r="LSJ557" s="3"/>
      <c r="LSK557" s="440"/>
      <c r="LSL557" s="3"/>
      <c r="LSM557" s="580"/>
      <c r="LSN557" s="3"/>
      <c r="LSO557" s="440"/>
      <c r="LSP557" s="3"/>
      <c r="LSQ557" s="580"/>
      <c r="LSR557" s="3"/>
      <c r="LSS557" s="440"/>
      <c r="LST557" s="3"/>
      <c r="LSU557" s="580"/>
      <c r="LSV557" s="3"/>
      <c r="LSW557" s="440"/>
      <c r="LSX557" s="3"/>
      <c r="LSY557" s="580"/>
      <c r="LSZ557" s="3"/>
      <c r="LTA557" s="440"/>
      <c r="LTB557" s="3"/>
      <c r="LTC557" s="580"/>
      <c r="LTD557" s="3"/>
      <c r="LTE557" s="440"/>
      <c r="LTF557" s="3"/>
      <c r="LTG557" s="580"/>
      <c r="LTH557" s="3"/>
      <c r="LTI557" s="440"/>
      <c r="LTJ557" s="3"/>
      <c r="LTK557" s="580"/>
      <c r="LTL557" s="3"/>
      <c r="LTM557" s="440"/>
      <c r="LTN557" s="3"/>
      <c r="LTO557" s="580"/>
      <c r="LTP557" s="3"/>
      <c r="LTQ557" s="440"/>
      <c r="LTR557" s="3"/>
      <c r="LTS557" s="580"/>
      <c r="LTT557" s="3"/>
      <c r="LTU557" s="440"/>
      <c r="LTV557" s="3"/>
      <c r="LTW557" s="580"/>
      <c r="LTX557" s="3"/>
      <c r="LTY557" s="440"/>
      <c r="LTZ557" s="3"/>
      <c r="LUA557" s="580"/>
      <c r="LUB557" s="3"/>
      <c r="LUC557" s="440"/>
      <c r="LUD557" s="3"/>
      <c r="LUE557" s="580"/>
      <c r="LUF557" s="3"/>
      <c r="LUG557" s="440"/>
      <c r="LUH557" s="3"/>
      <c r="LUI557" s="580"/>
      <c r="LUJ557" s="3"/>
      <c r="LUK557" s="440"/>
      <c r="LUL557" s="3"/>
      <c r="LUM557" s="580"/>
      <c r="LUN557" s="3"/>
      <c r="LUO557" s="440"/>
      <c r="LUP557" s="3"/>
      <c r="LUQ557" s="580"/>
      <c r="LUR557" s="3"/>
      <c r="LUS557" s="440"/>
      <c r="LUT557" s="3"/>
      <c r="LUU557" s="580"/>
      <c r="LUV557" s="3"/>
      <c r="LUW557" s="440"/>
      <c r="LUX557" s="3"/>
      <c r="LUY557" s="580"/>
      <c r="LUZ557" s="3"/>
      <c r="LVA557" s="440"/>
      <c r="LVB557" s="3"/>
      <c r="LVC557" s="580"/>
      <c r="LVD557" s="3"/>
      <c r="LVE557" s="440"/>
      <c r="LVF557" s="3"/>
      <c r="LVG557" s="580"/>
      <c r="LVH557" s="3"/>
      <c r="LVI557" s="440"/>
      <c r="LVJ557" s="3"/>
      <c r="LVK557" s="580"/>
      <c r="LVL557" s="3"/>
      <c r="LVM557" s="440"/>
      <c r="LVN557" s="3"/>
      <c r="LVO557" s="580"/>
      <c r="LVP557" s="3"/>
      <c r="LVQ557" s="440"/>
      <c r="LVR557" s="3"/>
      <c r="LVS557" s="580"/>
      <c r="LVT557" s="3"/>
      <c r="LVU557" s="440"/>
      <c r="LVV557" s="3"/>
      <c r="LVW557" s="580"/>
      <c r="LVX557" s="3"/>
      <c r="LVY557" s="440"/>
      <c r="LVZ557" s="3"/>
      <c r="LWA557" s="580"/>
      <c r="LWB557" s="3"/>
      <c r="LWC557" s="440"/>
      <c r="LWD557" s="3"/>
      <c r="LWE557" s="580"/>
      <c r="LWF557" s="3"/>
      <c r="LWG557" s="440"/>
      <c r="LWH557" s="3"/>
      <c r="LWI557" s="580"/>
      <c r="LWJ557" s="3"/>
      <c r="LWK557" s="440"/>
      <c r="LWL557" s="3"/>
      <c r="LWM557" s="580"/>
      <c r="LWN557" s="3"/>
      <c r="LWO557" s="440"/>
      <c r="LWP557" s="3"/>
      <c r="LWQ557" s="580"/>
      <c r="LWR557" s="3"/>
      <c r="LWS557" s="440"/>
      <c r="LWT557" s="3"/>
      <c r="LWU557" s="580"/>
      <c r="LWV557" s="3"/>
      <c r="LWW557" s="440"/>
      <c r="LWX557" s="3"/>
      <c r="LWY557" s="580"/>
      <c r="LWZ557" s="3"/>
      <c r="LXA557" s="440"/>
      <c r="LXB557" s="3"/>
      <c r="LXC557" s="580"/>
      <c r="LXD557" s="3"/>
      <c r="LXE557" s="440"/>
      <c r="LXF557" s="3"/>
      <c r="LXG557" s="580"/>
      <c r="LXH557" s="3"/>
      <c r="LXI557" s="440"/>
      <c r="LXJ557" s="3"/>
      <c r="LXK557" s="580"/>
      <c r="LXL557" s="3"/>
      <c r="LXM557" s="440"/>
      <c r="LXN557" s="3"/>
      <c r="LXO557" s="580"/>
      <c r="LXP557" s="3"/>
      <c r="LXQ557" s="440"/>
      <c r="LXR557" s="3"/>
      <c r="LXS557" s="580"/>
      <c r="LXT557" s="3"/>
      <c r="LXU557" s="440"/>
      <c r="LXV557" s="3"/>
      <c r="LXW557" s="580"/>
      <c r="LXX557" s="3"/>
      <c r="LXY557" s="440"/>
      <c r="LXZ557" s="3"/>
      <c r="LYA557" s="580"/>
      <c r="LYB557" s="3"/>
      <c r="LYC557" s="440"/>
      <c r="LYD557" s="3"/>
      <c r="LYE557" s="580"/>
      <c r="LYF557" s="3"/>
      <c r="LYG557" s="440"/>
      <c r="LYH557" s="3"/>
      <c r="LYI557" s="580"/>
      <c r="LYJ557" s="3"/>
      <c r="LYK557" s="440"/>
      <c r="LYL557" s="3"/>
      <c r="LYM557" s="580"/>
      <c r="LYN557" s="3"/>
      <c r="LYO557" s="440"/>
      <c r="LYP557" s="3"/>
      <c r="LYQ557" s="580"/>
      <c r="LYR557" s="3"/>
      <c r="LYS557" s="440"/>
      <c r="LYT557" s="3"/>
      <c r="LYU557" s="580"/>
      <c r="LYV557" s="3"/>
      <c r="LYW557" s="440"/>
      <c r="LYX557" s="3"/>
      <c r="LYY557" s="580"/>
      <c r="LYZ557" s="3"/>
      <c r="LZA557" s="440"/>
      <c r="LZB557" s="3"/>
      <c r="LZC557" s="580"/>
      <c r="LZD557" s="3"/>
      <c r="LZE557" s="440"/>
      <c r="LZF557" s="3"/>
      <c r="LZG557" s="580"/>
      <c r="LZH557" s="3"/>
      <c r="LZI557" s="440"/>
      <c r="LZJ557" s="3"/>
      <c r="LZK557" s="580"/>
      <c r="LZL557" s="3"/>
      <c r="LZM557" s="440"/>
      <c r="LZN557" s="3"/>
      <c r="LZO557" s="580"/>
      <c r="LZP557" s="3"/>
      <c r="LZQ557" s="440"/>
      <c r="LZR557" s="3"/>
      <c r="LZS557" s="580"/>
      <c r="LZT557" s="3"/>
      <c r="LZU557" s="440"/>
      <c r="LZV557" s="3"/>
      <c r="LZW557" s="580"/>
      <c r="LZX557" s="3"/>
      <c r="LZY557" s="440"/>
      <c r="LZZ557" s="3"/>
      <c r="MAA557" s="580"/>
      <c r="MAB557" s="3"/>
      <c r="MAC557" s="440"/>
      <c r="MAD557" s="3"/>
      <c r="MAE557" s="580"/>
      <c r="MAF557" s="3"/>
      <c r="MAG557" s="440"/>
      <c r="MAH557" s="3"/>
      <c r="MAI557" s="580"/>
      <c r="MAJ557" s="3"/>
      <c r="MAK557" s="440"/>
      <c r="MAL557" s="3"/>
      <c r="MAM557" s="580"/>
      <c r="MAN557" s="3"/>
      <c r="MAO557" s="440"/>
      <c r="MAP557" s="3"/>
      <c r="MAQ557" s="580"/>
      <c r="MAR557" s="3"/>
      <c r="MAS557" s="440"/>
      <c r="MAT557" s="3"/>
      <c r="MAU557" s="580"/>
      <c r="MAV557" s="3"/>
      <c r="MAW557" s="440"/>
      <c r="MAX557" s="3"/>
      <c r="MAY557" s="580"/>
      <c r="MAZ557" s="3"/>
      <c r="MBA557" s="440"/>
      <c r="MBB557" s="3"/>
      <c r="MBC557" s="580"/>
      <c r="MBD557" s="3"/>
      <c r="MBE557" s="440"/>
      <c r="MBF557" s="3"/>
      <c r="MBG557" s="580"/>
      <c r="MBH557" s="3"/>
      <c r="MBI557" s="440"/>
      <c r="MBJ557" s="3"/>
      <c r="MBK557" s="580"/>
      <c r="MBL557" s="3"/>
      <c r="MBM557" s="440"/>
      <c r="MBN557" s="3"/>
      <c r="MBO557" s="580"/>
      <c r="MBP557" s="3"/>
      <c r="MBQ557" s="440"/>
      <c r="MBR557" s="3"/>
      <c r="MBS557" s="580"/>
      <c r="MBT557" s="3"/>
      <c r="MBU557" s="440"/>
      <c r="MBV557" s="3"/>
      <c r="MBW557" s="580"/>
      <c r="MBX557" s="3"/>
      <c r="MBY557" s="440"/>
      <c r="MBZ557" s="3"/>
      <c r="MCA557" s="580"/>
      <c r="MCB557" s="3"/>
      <c r="MCC557" s="440"/>
      <c r="MCD557" s="3"/>
      <c r="MCE557" s="580"/>
      <c r="MCF557" s="3"/>
      <c r="MCG557" s="440"/>
      <c r="MCH557" s="3"/>
      <c r="MCI557" s="580"/>
      <c r="MCJ557" s="3"/>
      <c r="MCK557" s="440"/>
      <c r="MCL557" s="3"/>
      <c r="MCM557" s="580"/>
      <c r="MCN557" s="3"/>
      <c r="MCO557" s="440"/>
      <c r="MCP557" s="3"/>
      <c r="MCQ557" s="580"/>
      <c r="MCR557" s="3"/>
      <c r="MCS557" s="440"/>
      <c r="MCT557" s="3"/>
      <c r="MCU557" s="580"/>
      <c r="MCV557" s="3"/>
      <c r="MCW557" s="440"/>
      <c r="MCX557" s="3"/>
      <c r="MCY557" s="580"/>
      <c r="MCZ557" s="3"/>
      <c r="MDA557" s="440"/>
      <c r="MDB557" s="3"/>
      <c r="MDC557" s="580"/>
      <c r="MDD557" s="3"/>
      <c r="MDE557" s="440"/>
      <c r="MDF557" s="3"/>
      <c r="MDG557" s="580"/>
      <c r="MDH557" s="3"/>
      <c r="MDI557" s="440"/>
      <c r="MDJ557" s="3"/>
      <c r="MDK557" s="580"/>
      <c r="MDL557" s="3"/>
      <c r="MDM557" s="440"/>
      <c r="MDN557" s="3"/>
      <c r="MDO557" s="580"/>
      <c r="MDP557" s="3"/>
      <c r="MDQ557" s="440"/>
      <c r="MDR557" s="3"/>
      <c r="MDS557" s="580"/>
      <c r="MDT557" s="3"/>
      <c r="MDU557" s="440"/>
      <c r="MDV557" s="3"/>
      <c r="MDW557" s="580"/>
      <c r="MDX557" s="3"/>
      <c r="MDY557" s="440"/>
      <c r="MDZ557" s="3"/>
      <c r="MEA557" s="580"/>
      <c r="MEB557" s="3"/>
      <c r="MEC557" s="440"/>
      <c r="MED557" s="3"/>
      <c r="MEE557" s="580"/>
      <c r="MEF557" s="3"/>
      <c r="MEG557" s="440"/>
      <c r="MEH557" s="3"/>
      <c r="MEI557" s="580"/>
      <c r="MEJ557" s="3"/>
      <c r="MEK557" s="440"/>
      <c r="MEL557" s="3"/>
      <c r="MEM557" s="580"/>
      <c r="MEN557" s="3"/>
      <c r="MEO557" s="440"/>
      <c r="MEP557" s="3"/>
      <c r="MEQ557" s="580"/>
      <c r="MER557" s="3"/>
      <c r="MES557" s="440"/>
      <c r="MET557" s="3"/>
      <c r="MEU557" s="580"/>
      <c r="MEV557" s="3"/>
      <c r="MEW557" s="440"/>
      <c r="MEX557" s="3"/>
      <c r="MEY557" s="580"/>
      <c r="MEZ557" s="3"/>
      <c r="MFA557" s="440"/>
      <c r="MFB557" s="3"/>
      <c r="MFC557" s="580"/>
      <c r="MFD557" s="3"/>
      <c r="MFE557" s="440"/>
      <c r="MFF557" s="3"/>
      <c r="MFG557" s="580"/>
      <c r="MFH557" s="3"/>
      <c r="MFI557" s="440"/>
      <c r="MFJ557" s="3"/>
      <c r="MFK557" s="580"/>
      <c r="MFL557" s="3"/>
      <c r="MFM557" s="440"/>
      <c r="MFN557" s="3"/>
      <c r="MFO557" s="580"/>
      <c r="MFP557" s="3"/>
      <c r="MFQ557" s="440"/>
      <c r="MFR557" s="3"/>
      <c r="MFS557" s="580"/>
      <c r="MFT557" s="3"/>
      <c r="MFU557" s="440"/>
      <c r="MFV557" s="3"/>
      <c r="MFW557" s="580"/>
      <c r="MFX557" s="3"/>
      <c r="MFY557" s="440"/>
      <c r="MFZ557" s="3"/>
      <c r="MGA557" s="580"/>
      <c r="MGB557" s="3"/>
      <c r="MGC557" s="440"/>
      <c r="MGD557" s="3"/>
      <c r="MGE557" s="580"/>
      <c r="MGF557" s="3"/>
      <c r="MGG557" s="440"/>
      <c r="MGH557" s="3"/>
      <c r="MGI557" s="580"/>
      <c r="MGJ557" s="3"/>
      <c r="MGK557" s="440"/>
      <c r="MGL557" s="3"/>
      <c r="MGM557" s="580"/>
      <c r="MGN557" s="3"/>
      <c r="MGO557" s="440"/>
      <c r="MGP557" s="3"/>
      <c r="MGQ557" s="580"/>
      <c r="MGR557" s="3"/>
      <c r="MGS557" s="440"/>
      <c r="MGT557" s="3"/>
      <c r="MGU557" s="580"/>
      <c r="MGV557" s="3"/>
      <c r="MGW557" s="440"/>
      <c r="MGX557" s="3"/>
      <c r="MGY557" s="580"/>
      <c r="MGZ557" s="3"/>
      <c r="MHA557" s="440"/>
      <c r="MHB557" s="3"/>
      <c r="MHC557" s="580"/>
      <c r="MHD557" s="3"/>
      <c r="MHE557" s="440"/>
      <c r="MHF557" s="3"/>
      <c r="MHG557" s="580"/>
      <c r="MHH557" s="3"/>
      <c r="MHI557" s="440"/>
      <c r="MHJ557" s="3"/>
      <c r="MHK557" s="580"/>
      <c r="MHL557" s="3"/>
      <c r="MHM557" s="440"/>
      <c r="MHN557" s="3"/>
      <c r="MHO557" s="580"/>
      <c r="MHP557" s="3"/>
      <c r="MHQ557" s="440"/>
      <c r="MHR557" s="3"/>
      <c r="MHS557" s="580"/>
      <c r="MHT557" s="3"/>
      <c r="MHU557" s="440"/>
      <c r="MHV557" s="3"/>
      <c r="MHW557" s="580"/>
      <c r="MHX557" s="3"/>
      <c r="MHY557" s="440"/>
      <c r="MHZ557" s="3"/>
      <c r="MIA557" s="580"/>
      <c r="MIB557" s="3"/>
      <c r="MIC557" s="440"/>
      <c r="MID557" s="3"/>
      <c r="MIE557" s="580"/>
      <c r="MIF557" s="3"/>
      <c r="MIG557" s="440"/>
      <c r="MIH557" s="3"/>
      <c r="MII557" s="580"/>
      <c r="MIJ557" s="3"/>
      <c r="MIK557" s="440"/>
      <c r="MIL557" s="3"/>
      <c r="MIM557" s="580"/>
      <c r="MIN557" s="3"/>
      <c r="MIO557" s="440"/>
      <c r="MIP557" s="3"/>
      <c r="MIQ557" s="580"/>
      <c r="MIR557" s="3"/>
      <c r="MIS557" s="440"/>
      <c r="MIT557" s="3"/>
      <c r="MIU557" s="580"/>
      <c r="MIV557" s="3"/>
      <c r="MIW557" s="440"/>
      <c r="MIX557" s="3"/>
      <c r="MIY557" s="580"/>
      <c r="MIZ557" s="3"/>
      <c r="MJA557" s="440"/>
      <c r="MJB557" s="3"/>
      <c r="MJC557" s="580"/>
      <c r="MJD557" s="3"/>
      <c r="MJE557" s="440"/>
      <c r="MJF557" s="3"/>
      <c r="MJG557" s="580"/>
      <c r="MJH557" s="3"/>
      <c r="MJI557" s="440"/>
      <c r="MJJ557" s="3"/>
      <c r="MJK557" s="580"/>
      <c r="MJL557" s="3"/>
      <c r="MJM557" s="440"/>
      <c r="MJN557" s="3"/>
      <c r="MJO557" s="580"/>
      <c r="MJP557" s="3"/>
      <c r="MJQ557" s="440"/>
      <c r="MJR557" s="3"/>
      <c r="MJS557" s="580"/>
      <c r="MJT557" s="3"/>
      <c r="MJU557" s="440"/>
      <c r="MJV557" s="3"/>
      <c r="MJW557" s="580"/>
      <c r="MJX557" s="3"/>
      <c r="MJY557" s="440"/>
      <c r="MJZ557" s="3"/>
      <c r="MKA557" s="580"/>
      <c r="MKB557" s="3"/>
      <c r="MKC557" s="440"/>
      <c r="MKD557" s="3"/>
      <c r="MKE557" s="580"/>
      <c r="MKF557" s="3"/>
      <c r="MKG557" s="440"/>
      <c r="MKH557" s="3"/>
      <c r="MKI557" s="580"/>
      <c r="MKJ557" s="3"/>
      <c r="MKK557" s="440"/>
      <c r="MKL557" s="3"/>
      <c r="MKM557" s="580"/>
      <c r="MKN557" s="3"/>
      <c r="MKO557" s="440"/>
      <c r="MKP557" s="3"/>
      <c r="MKQ557" s="580"/>
      <c r="MKR557" s="3"/>
      <c r="MKS557" s="440"/>
      <c r="MKT557" s="3"/>
      <c r="MKU557" s="580"/>
      <c r="MKV557" s="3"/>
      <c r="MKW557" s="440"/>
      <c r="MKX557" s="3"/>
      <c r="MKY557" s="580"/>
      <c r="MKZ557" s="3"/>
      <c r="MLA557" s="440"/>
      <c r="MLB557" s="3"/>
      <c r="MLC557" s="580"/>
      <c r="MLD557" s="3"/>
      <c r="MLE557" s="440"/>
      <c r="MLF557" s="3"/>
      <c r="MLG557" s="580"/>
      <c r="MLH557" s="3"/>
      <c r="MLI557" s="440"/>
      <c r="MLJ557" s="3"/>
      <c r="MLK557" s="580"/>
      <c r="MLL557" s="3"/>
      <c r="MLM557" s="440"/>
      <c r="MLN557" s="3"/>
      <c r="MLO557" s="580"/>
      <c r="MLP557" s="3"/>
      <c r="MLQ557" s="440"/>
      <c r="MLR557" s="3"/>
      <c r="MLS557" s="580"/>
      <c r="MLT557" s="3"/>
      <c r="MLU557" s="440"/>
      <c r="MLV557" s="3"/>
      <c r="MLW557" s="580"/>
      <c r="MLX557" s="3"/>
      <c r="MLY557" s="440"/>
      <c r="MLZ557" s="3"/>
      <c r="MMA557" s="580"/>
      <c r="MMB557" s="3"/>
      <c r="MMC557" s="440"/>
      <c r="MMD557" s="3"/>
      <c r="MME557" s="580"/>
      <c r="MMF557" s="3"/>
      <c r="MMG557" s="440"/>
      <c r="MMH557" s="3"/>
      <c r="MMI557" s="580"/>
      <c r="MMJ557" s="3"/>
      <c r="MMK557" s="440"/>
      <c r="MML557" s="3"/>
      <c r="MMM557" s="580"/>
      <c r="MMN557" s="3"/>
      <c r="MMO557" s="440"/>
      <c r="MMP557" s="3"/>
      <c r="MMQ557" s="580"/>
      <c r="MMR557" s="3"/>
      <c r="MMS557" s="440"/>
      <c r="MMT557" s="3"/>
      <c r="MMU557" s="580"/>
      <c r="MMV557" s="3"/>
      <c r="MMW557" s="440"/>
      <c r="MMX557" s="3"/>
      <c r="MMY557" s="580"/>
      <c r="MMZ557" s="3"/>
      <c r="MNA557" s="440"/>
      <c r="MNB557" s="3"/>
      <c r="MNC557" s="580"/>
      <c r="MND557" s="3"/>
      <c r="MNE557" s="440"/>
      <c r="MNF557" s="3"/>
      <c r="MNG557" s="580"/>
      <c r="MNH557" s="3"/>
      <c r="MNI557" s="440"/>
      <c r="MNJ557" s="3"/>
      <c r="MNK557" s="580"/>
      <c r="MNL557" s="3"/>
      <c r="MNM557" s="440"/>
      <c r="MNN557" s="3"/>
      <c r="MNO557" s="580"/>
      <c r="MNP557" s="3"/>
      <c r="MNQ557" s="440"/>
      <c r="MNR557" s="3"/>
      <c r="MNS557" s="580"/>
      <c r="MNT557" s="3"/>
      <c r="MNU557" s="440"/>
      <c r="MNV557" s="3"/>
      <c r="MNW557" s="580"/>
      <c r="MNX557" s="3"/>
      <c r="MNY557" s="440"/>
      <c r="MNZ557" s="3"/>
      <c r="MOA557" s="580"/>
      <c r="MOB557" s="3"/>
      <c r="MOC557" s="440"/>
      <c r="MOD557" s="3"/>
      <c r="MOE557" s="580"/>
      <c r="MOF557" s="3"/>
      <c r="MOG557" s="440"/>
      <c r="MOH557" s="3"/>
      <c r="MOI557" s="580"/>
      <c r="MOJ557" s="3"/>
      <c r="MOK557" s="440"/>
      <c r="MOL557" s="3"/>
      <c r="MOM557" s="580"/>
      <c r="MON557" s="3"/>
      <c r="MOO557" s="440"/>
      <c r="MOP557" s="3"/>
      <c r="MOQ557" s="580"/>
      <c r="MOR557" s="3"/>
      <c r="MOS557" s="440"/>
      <c r="MOT557" s="3"/>
      <c r="MOU557" s="580"/>
      <c r="MOV557" s="3"/>
      <c r="MOW557" s="440"/>
      <c r="MOX557" s="3"/>
      <c r="MOY557" s="580"/>
      <c r="MOZ557" s="3"/>
      <c r="MPA557" s="440"/>
      <c r="MPB557" s="3"/>
      <c r="MPC557" s="580"/>
      <c r="MPD557" s="3"/>
      <c r="MPE557" s="440"/>
      <c r="MPF557" s="3"/>
      <c r="MPG557" s="580"/>
      <c r="MPH557" s="3"/>
      <c r="MPI557" s="440"/>
      <c r="MPJ557" s="3"/>
      <c r="MPK557" s="580"/>
      <c r="MPL557" s="3"/>
      <c r="MPM557" s="440"/>
      <c r="MPN557" s="3"/>
      <c r="MPO557" s="580"/>
      <c r="MPP557" s="3"/>
      <c r="MPQ557" s="440"/>
      <c r="MPR557" s="3"/>
      <c r="MPS557" s="580"/>
      <c r="MPT557" s="3"/>
      <c r="MPU557" s="440"/>
      <c r="MPV557" s="3"/>
      <c r="MPW557" s="580"/>
      <c r="MPX557" s="3"/>
      <c r="MPY557" s="440"/>
      <c r="MPZ557" s="3"/>
      <c r="MQA557" s="580"/>
      <c r="MQB557" s="3"/>
      <c r="MQC557" s="440"/>
      <c r="MQD557" s="3"/>
      <c r="MQE557" s="580"/>
      <c r="MQF557" s="3"/>
      <c r="MQG557" s="440"/>
      <c r="MQH557" s="3"/>
      <c r="MQI557" s="580"/>
      <c r="MQJ557" s="3"/>
      <c r="MQK557" s="440"/>
      <c r="MQL557" s="3"/>
      <c r="MQM557" s="580"/>
      <c r="MQN557" s="3"/>
      <c r="MQO557" s="440"/>
      <c r="MQP557" s="3"/>
      <c r="MQQ557" s="580"/>
      <c r="MQR557" s="3"/>
      <c r="MQS557" s="440"/>
      <c r="MQT557" s="3"/>
      <c r="MQU557" s="580"/>
      <c r="MQV557" s="3"/>
      <c r="MQW557" s="440"/>
      <c r="MQX557" s="3"/>
      <c r="MQY557" s="580"/>
      <c r="MQZ557" s="3"/>
      <c r="MRA557" s="440"/>
      <c r="MRB557" s="3"/>
      <c r="MRC557" s="580"/>
      <c r="MRD557" s="3"/>
      <c r="MRE557" s="440"/>
      <c r="MRF557" s="3"/>
      <c r="MRG557" s="580"/>
      <c r="MRH557" s="3"/>
      <c r="MRI557" s="440"/>
      <c r="MRJ557" s="3"/>
      <c r="MRK557" s="580"/>
      <c r="MRL557" s="3"/>
      <c r="MRM557" s="440"/>
      <c r="MRN557" s="3"/>
      <c r="MRO557" s="580"/>
      <c r="MRP557" s="3"/>
      <c r="MRQ557" s="440"/>
      <c r="MRR557" s="3"/>
      <c r="MRS557" s="580"/>
      <c r="MRT557" s="3"/>
      <c r="MRU557" s="440"/>
      <c r="MRV557" s="3"/>
      <c r="MRW557" s="580"/>
      <c r="MRX557" s="3"/>
      <c r="MRY557" s="440"/>
      <c r="MRZ557" s="3"/>
      <c r="MSA557" s="580"/>
      <c r="MSB557" s="3"/>
      <c r="MSC557" s="440"/>
      <c r="MSD557" s="3"/>
      <c r="MSE557" s="580"/>
      <c r="MSF557" s="3"/>
      <c r="MSG557" s="440"/>
      <c r="MSH557" s="3"/>
      <c r="MSI557" s="580"/>
      <c r="MSJ557" s="3"/>
      <c r="MSK557" s="440"/>
      <c r="MSL557" s="3"/>
      <c r="MSM557" s="580"/>
      <c r="MSN557" s="3"/>
      <c r="MSO557" s="440"/>
      <c r="MSP557" s="3"/>
      <c r="MSQ557" s="580"/>
      <c r="MSR557" s="3"/>
      <c r="MSS557" s="440"/>
      <c r="MST557" s="3"/>
      <c r="MSU557" s="580"/>
      <c r="MSV557" s="3"/>
      <c r="MSW557" s="440"/>
      <c r="MSX557" s="3"/>
      <c r="MSY557" s="580"/>
      <c r="MSZ557" s="3"/>
      <c r="MTA557" s="440"/>
      <c r="MTB557" s="3"/>
      <c r="MTC557" s="580"/>
      <c r="MTD557" s="3"/>
      <c r="MTE557" s="440"/>
      <c r="MTF557" s="3"/>
      <c r="MTG557" s="580"/>
      <c r="MTH557" s="3"/>
      <c r="MTI557" s="440"/>
      <c r="MTJ557" s="3"/>
      <c r="MTK557" s="580"/>
      <c r="MTL557" s="3"/>
      <c r="MTM557" s="440"/>
      <c r="MTN557" s="3"/>
      <c r="MTO557" s="580"/>
      <c r="MTP557" s="3"/>
      <c r="MTQ557" s="440"/>
      <c r="MTR557" s="3"/>
      <c r="MTS557" s="580"/>
      <c r="MTT557" s="3"/>
      <c r="MTU557" s="440"/>
      <c r="MTV557" s="3"/>
      <c r="MTW557" s="580"/>
      <c r="MTX557" s="3"/>
      <c r="MTY557" s="440"/>
      <c r="MTZ557" s="3"/>
      <c r="MUA557" s="580"/>
      <c r="MUB557" s="3"/>
      <c r="MUC557" s="440"/>
      <c r="MUD557" s="3"/>
      <c r="MUE557" s="580"/>
      <c r="MUF557" s="3"/>
      <c r="MUG557" s="440"/>
      <c r="MUH557" s="3"/>
      <c r="MUI557" s="580"/>
      <c r="MUJ557" s="3"/>
      <c r="MUK557" s="440"/>
      <c r="MUL557" s="3"/>
      <c r="MUM557" s="580"/>
      <c r="MUN557" s="3"/>
      <c r="MUO557" s="440"/>
      <c r="MUP557" s="3"/>
      <c r="MUQ557" s="580"/>
      <c r="MUR557" s="3"/>
      <c r="MUS557" s="440"/>
      <c r="MUT557" s="3"/>
      <c r="MUU557" s="580"/>
      <c r="MUV557" s="3"/>
      <c r="MUW557" s="440"/>
      <c r="MUX557" s="3"/>
      <c r="MUY557" s="580"/>
      <c r="MUZ557" s="3"/>
      <c r="MVA557" s="440"/>
      <c r="MVB557" s="3"/>
      <c r="MVC557" s="580"/>
      <c r="MVD557" s="3"/>
      <c r="MVE557" s="440"/>
      <c r="MVF557" s="3"/>
      <c r="MVG557" s="580"/>
      <c r="MVH557" s="3"/>
      <c r="MVI557" s="440"/>
      <c r="MVJ557" s="3"/>
      <c r="MVK557" s="580"/>
      <c r="MVL557" s="3"/>
      <c r="MVM557" s="440"/>
      <c r="MVN557" s="3"/>
      <c r="MVO557" s="580"/>
      <c r="MVP557" s="3"/>
      <c r="MVQ557" s="440"/>
      <c r="MVR557" s="3"/>
      <c r="MVS557" s="580"/>
      <c r="MVT557" s="3"/>
      <c r="MVU557" s="440"/>
      <c r="MVV557" s="3"/>
      <c r="MVW557" s="580"/>
      <c r="MVX557" s="3"/>
      <c r="MVY557" s="440"/>
      <c r="MVZ557" s="3"/>
      <c r="MWA557" s="580"/>
      <c r="MWB557" s="3"/>
      <c r="MWC557" s="440"/>
      <c r="MWD557" s="3"/>
      <c r="MWE557" s="580"/>
      <c r="MWF557" s="3"/>
      <c r="MWG557" s="440"/>
      <c r="MWH557" s="3"/>
      <c r="MWI557" s="580"/>
      <c r="MWJ557" s="3"/>
      <c r="MWK557" s="440"/>
      <c r="MWL557" s="3"/>
      <c r="MWM557" s="580"/>
      <c r="MWN557" s="3"/>
      <c r="MWO557" s="440"/>
      <c r="MWP557" s="3"/>
      <c r="MWQ557" s="580"/>
      <c r="MWR557" s="3"/>
      <c r="MWS557" s="440"/>
      <c r="MWT557" s="3"/>
      <c r="MWU557" s="580"/>
      <c r="MWV557" s="3"/>
      <c r="MWW557" s="440"/>
      <c r="MWX557" s="3"/>
      <c r="MWY557" s="580"/>
      <c r="MWZ557" s="3"/>
      <c r="MXA557" s="440"/>
      <c r="MXB557" s="3"/>
      <c r="MXC557" s="580"/>
      <c r="MXD557" s="3"/>
      <c r="MXE557" s="440"/>
      <c r="MXF557" s="3"/>
      <c r="MXG557" s="580"/>
      <c r="MXH557" s="3"/>
      <c r="MXI557" s="440"/>
      <c r="MXJ557" s="3"/>
      <c r="MXK557" s="580"/>
      <c r="MXL557" s="3"/>
      <c r="MXM557" s="440"/>
      <c r="MXN557" s="3"/>
      <c r="MXO557" s="580"/>
      <c r="MXP557" s="3"/>
      <c r="MXQ557" s="440"/>
      <c r="MXR557" s="3"/>
      <c r="MXS557" s="580"/>
      <c r="MXT557" s="3"/>
      <c r="MXU557" s="440"/>
      <c r="MXV557" s="3"/>
      <c r="MXW557" s="580"/>
      <c r="MXX557" s="3"/>
      <c r="MXY557" s="440"/>
      <c r="MXZ557" s="3"/>
      <c r="MYA557" s="580"/>
      <c r="MYB557" s="3"/>
      <c r="MYC557" s="440"/>
      <c r="MYD557" s="3"/>
      <c r="MYE557" s="580"/>
      <c r="MYF557" s="3"/>
      <c r="MYG557" s="440"/>
      <c r="MYH557" s="3"/>
      <c r="MYI557" s="580"/>
      <c r="MYJ557" s="3"/>
      <c r="MYK557" s="440"/>
      <c r="MYL557" s="3"/>
      <c r="MYM557" s="580"/>
      <c r="MYN557" s="3"/>
      <c r="MYO557" s="440"/>
      <c r="MYP557" s="3"/>
      <c r="MYQ557" s="580"/>
      <c r="MYR557" s="3"/>
      <c r="MYS557" s="440"/>
      <c r="MYT557" s="3"/>
      <c r="MYU557" s="580"/>
      <c r="MYV557" s="3"/>
      <c r="MYW557" s="440"/>
      <c r="MYX557" s="3"/>
      <c r="MYY557" s="580"/>
      <c r="MYZ557" s="3"/>
      <c r="MZA557" s="440"/>
      <c r="MZB557" s="3"/>
      <c r="MZC557" s="580"/>
      <c r="MZD557" s="3"/>
      <c r="MZE557" s="440"/>
      <c r="MZF557" s="3"/>
      <c r="MZG557" s="580"/>
      <c r="MZH557" s="3"/>
      <c r="MZI557" s="440"/>
      <c r="MZJ557" s="3"/>
      <c r="MZK557" s="580"/>
      <c r="MZL557" s="3"/>
      <c r="MZM557" s="440"/>
      <c r="MZN557" s="3"/>
      <c r="MZO557" s="580"/>
      <c r="MZP557" s="3"/>
      <c r="MZQ557" s="440"/>
      <c r="MZR557" s="3"/>
      <c r="MZS557" s="580"/>
      <c r="MZT557" s="3"/>
      <c r="MZU557" s="440"/>
      <c r="MZV557" s="3"/>
      <c r="MZW557" s="580"/>
      <c r="MZX557" s="3"/>
      <c r="MZY557" s="440"/>
      <c r="MZZ557" s="3"/>
      <c r="NAA557" s="580"/>
      <c r="NAB557" s="3"/>
      <c r="NAC557" s="440"/>
      <c r="NAD557" s="3"/>
      <c r="NAE557" s="580"/>
      <c r="NAF557" s="3"/>
      <c r="NAG557" s="440"/>
      <c r="NAH557" s="3"/>
      <c r="NAI557" s="580"/>
      <c r="NAJ557" s="3"/>
      <c r="NAK557" s="440"/>
      <c r="NAL557" s="3"/>
      <c r="NAM557" s="580"/>
      <c r="NAN557" s="3"/>
      <c r="NAO557" s="440"/>
      <c r="NAP557" s="3"/>
      <c r="NAQ557" s="580"/>
      <c r="NAR557" s="3"/>
      <c r="NAS557" s="440"/>
      <c r="NAT557" s="3"/>
      <c r="NAU557" s="580"/>
      <c r="NAV557" s="3"/>
      <c r="NAW557" s="440"/>
      <c r="NAX557" s="3"/>
      <c r="NAY557" s="580"/>
      <c r="NAZ557" s="3"/>
      <c r="NBA557" s="440"/>
      <c r="NBB557" s="3"/>
      <c r="NBC557" s="580"/>
      <c r="NBD557" s="3"/>
      <c r="NBE557" s="440"/>
      <c r="NBF557" s="3"/>
      <c r="NBG557" s="580"/>
      <c r="NBH557" s="3"/>
      <c r="NBI557" s="440"/>
      <c r="NBJ557" s="3"/>
      <c r="NBK557" s="580"/>
      <c r="NBL557" s="3"/>
      <c r="NBM557" s="440"/>
      <c r="NBN557" s="3"/>
      <c r="NBO557" s="580"/>
      <c r="NBP557" s="3"/>
      <c r="NBQ557" s="440"/>
      <c r="NBR557" s="3"/>
      <c r="NBS557" s="580"/>
      <c r="NBT557" s="3"/>
      <c r="NBU557" s="440"/>
      <c r="NBV557" s="3"/>
      <c r="NBW557" s="580"/>
      <c r="NBX557" s="3"/>
      <c r="NBY557" s="440"/>
      <c r="NBZ557" s="3"/>
      <c r="NCA557" s="580"/>
      <c r="NCB557" s="3"/>
      <c r="NCC557" s="440"/>
      <c r="NCD557" s="3"/>
      <c r="NCE557" s="580"/>
      <c r="NCF557" s="3"/>
      <c r="NCG557" s="440"/>
      <c r="NCH557" s="3"/>
      <c r="NCI557" s="580"/>
      <c r="NCJ557" s="3"/>
      <c r="NCK557" s="440"/>
      <c r="NCL557" s="3"/>
      <c r="NCM557" s="580"/>
      <c r="NCN557" s="3"/>
      <c r="NCO557" s="440"/>
      <c r="NCP557" s="3"/>
      <c r="NCQ557" s="580"/>
      <c r="NCR557" s="3"/>
      <c r="NCS557" s="440"/>
      <c r="NCT557" s="3"/>
      <c r="NCU557" s="580"/>
      <c r="NCV557" s="3"/>
      <c r="NCW557" s="440"/>
      <c r="NCX557" s="3"/>
      <c r="NCY557" s="580"/>
      <c r="NCZ557" s="3"/>
      <c r="NDA557" s="440"/>
      <c r="NDB557" s="3"/>
      <c r="NDC557" s="580"/>
      <c r="NDD557" s="3"/>
      <c r="NDE557" s="440"/>
      <c r="NDF557" s="3"/>
      <c r="NDG557" s="580"/>
      <c r="NDH557" s="3"/>
      <c r="NDI557" s="440"/>
      <c r="NDJ557" s="3"/>
      <c r="NDK557" s="580"/>
      <c r="NDL557" s="3"/>
      <c r="NDM557" s="440"/>
      <c r="NDN557" s="3"/>
      <c r="NDO557" s="580"/>
      <c r="NDP557" s="3"/>
      <c r="NDQ557" s="440"/>
      <c r="NDR557" s="3"/>
      <c r="NDS557" s="580"/>
      <c r="NDT557" s="3"/>
      <c r="NDU557" s="440"/>
      <c r="NDV557" s="3"/>
      <c r="NDW557" s="580"/>
      <c r="NDX557" s="3"/>
      <c r="NDY557" s="440"/>
      <c r="NDZ557" s="3"/>
      <c r="NEA557" s="580"/>
      <c r="NEB557" s="3"/>
      <c r="NEC557" s="440"/>
      <c r="NED557" s="3"/>
      <c r="NEE557" s="580"/>
      <c r="NEF557" s="3"/>
      <c r="NEG557" s="440"/>
      <c r="NEH557" s="3"/>
      <c r="NEI557" s="580"/>
      <c r="NEJ557" s="3"/>
      <c r="NEK557" s="440"/>
      <c r="NEL557" s="3"/>
      <c r="NEM557" s="580"/>
      <c r="NEN557" s="3"/>
      <c r="NEO557" s="440"/>
      <c r="NEP557" s="3"/>
      <c r="NEQ557" s="580"/>
      <c r="NER557" s="3"/>
      <c r="NES557" s="440"/>
      <c r="NET557" s="3"/>
      <c r="NEU557" s="580"/>
      <c r="NEV557" s="3"/>
      <c r="NEW557" s="440"/>
      <c r="NEX557" s="3"/>
      <c r="NEY557" s="580"/>
      <c r="NEZ557" s="3"/>
      <c r="NFA557" s="440"/>
      <c r="NFB557" s="3"/>
      <c r="NFC557" s="580"/>
      <c r="NFD557" s="3"/>
      <c r="NFE557" s="440"/>
      <c r="NFF557" s="3"/>
      <c r="NFG557" s="580"/>
      <c r="NFH557" s="3"/>
      <c r="NFI557" s="440"/>
      <c r="NFJ557" s="3"/>
      <c r="NFK557" s="580"/>
      <c r="NFL557" s="3"/>
      <c r="NFM557" s="440"/>
      <c r="NFN557" s="3"/>
      <c r="NFO557" s="580"/>
      <c r="NFP557" s="3"/>
      <c r="NFQ557" s="440"/>
      <c r="NFR557" s="3"/>
      <c r="NFS557" s="580"/>
      <c r="NFT557" s="3"/>
      <c r="NFU557" s="440"/>
      <c r="NFV557" s="3"/>
      <c r="NFW557" s="580"/>
      <c r="NFX557" s="3"/>
      <c r="NFY557" s="440"/>
      <c r="NFZ557" s="3"/>
      <c r="NGA557" s="580"/>
      <c r="NGB557" s="3"/>
      <c r="NGC557" s="440"/>
      <c r="NGD557" s="3"/>
      <c r="NGE557" s="580"/>
      <c r="NGF557" s="3"/>
      <c r="NGG557" s="440"/>
      <c r="NGH557" s="3"/>
      <c r="NGI557" s="580"/>
      <c r="NGJ557" s="3"/>
      <c r="NGK557" s="440"/>
      <c r="NGL557" s="3"/>
      <c r="NGM557" s="580"/>
      <c r="NGN557" s="3"/>
      <c r="NGO557" s="440"/>
      <c r="NGP557" s="3"/>
      <c r="NGQ557" s="580"/>
      <c r="NGR557" s="3"/>
      <c r="NGS557" s="440"/>
      <c r="NGT557" s="3"/>
      <c r="NGU557" s="580"/>
      <c r="NGV557" s="3"/>
      <c r="NGW557" s="440"/>
      <c r="NGX557" s="3"/>
      <c r="NGY557" s="580"/>
      <c r="NGZ557" s="3"/>
      <c r="NHA557" s="440"/>
      <c r="NHB557" s="3"/>
      <c r="NHC557" s="580"/>
      <c r="NHD557" s="3"/>
      <c r="NHE557" s="440"/>
      <c r="NHF557" s="3"/>
      <c r="NHG557" s="580"/>
      <c r="NHH557" s="3"/>
      <c r="NHI557" s="440"/>
      <c r="NHJ557" s="3"/>
      <c r="NHK557" s="580"/>
      <c r="NHL557" s="3"/>
      <c r="NHM557" s="440"/>
      <c r="NHN557" s="3"/>
      <c r="NHO557" s="580"/>
      <c r="NHP557" s="3"/>
      <c r="NHQ557" s="440"/>
      <c r="NHR557" s="3"/>
      <c r="NHS557" s="580"/>
      <c r="NHT557" s="3"/>
      <c r="NHU557" s="440"/>
      <c r="NHV557" s="3"/>
      <c r="NHW557" s="580"/>
      <c r="NHX557" s="3"/>
      <c r="NHY557" s="440"/>
      <c r="NHZ557" s="3"/>
      <c r="NIA557" s="580"/>
      <c r="NIB557" s="3"/>
      <c r="NIC557" s="440"/>
      <c r="NID557" s="3"/>
      <c r="NIE557" s="580"/>
      <c r="NIF557" s="3"/>
      <c r="NIG557" s="440"/>
      <c r="NIH557" s="3"/>
      <c r="NII557" s="580"/>
      <c r="NIJ557" s="3"/>
      <c r="NIK557" s="440"/>
      <c r="NIL557" s="3"/>
      <c r="NIM557" s="580"/>
      <c r="NIN557" s="3"/>
      <c r="NIO557" s="440"/>
      <c r="NIP557" s="3"/>
      <c r="NIQ557" s="580"/>
      <c r="NIR557" s="3"/>
      <c r="NIS557" s="440"/>
      <c r="NIT557" s="3"/>
      <c r="NIU557" s="580"/>
      <c r="NIV557" s="3"/>
      <c r="NIW557" s="440"/>
      <c r="NIX557" s="3"/>
      <c r="NIY557" s="580"/>
      <c r="NIZ557" s="3"/>
      <c r="NJA557" s="440"/>
      <c r="NJB557" s="3"/>
      <c r="NJC557" s="580"/>
      <c r="NJD557" s="3"/>
      <c r="NJE557" s="440"/>
      <c r="NJF557" s="3"/>
      <c r="NJG557" s="580"/>
      <c r="NJH557" s="3"/>
      <c r="NJI557" s="440"/>
      <c r="NJJ557" s="3"/>
      <c r="NJK557" s="580"/>
      <c r="NJL557" s="3"/>
      <c r="NJM557" s="440"/>
      <c r="NJN557" s="3"/>
      <c r="NJO557" s="580"/>
      <c r="NJP557" s="3"/>
      <c r="NJQ557" s="440"/>
      <c r="NJR557" s="3"/>
      <c r="NJS557" s="580"/>
      <c r="NJT557" s="3"/>
      <c r="NJU557" s="440"/>
      <c r="NJV557" s="3"/>
      <c r="NJW557" s="580"/>
      <c r="NJX557" s="3"/>
      <c r="NJY557" s="440"/>
      <c r="NJZ557" s="3"/>
      <c r="NKA557" s="580"/>
      <c r="NKB557" s="3"/>
      <c r="NKC557" s="440"/>
      <c r="NKD557" s="3"/>
      <c r="NKE557" s="580"/>
      <c r="NKF557" s="3"/>
      <c r="NKG557" s="440"/>
      <c r="NKH557" s="3"/>
      <c r="NKI557" s="580"/>
      <c r="NKJ557" s="3"/>
      <c r="NKK557" s="440"/>
      <c r="NKL557" s="3"/>
      <c r="NKM557" s="580"/>
      <c r="NKN557" s="3"/>
      <c r="NKO557" s="440"/>
      <c r="NKP557" s="3"/>
      <c r="NKQ557" s="580"/>
      <c r="NKR557" s="3"/>
      <c r="NKS557" s="440"/>
      <c r="NKT557" s="3"/>
      <c r="NKU557" s="580"/>
      <c r="NKV557" s="3"/>
      <c r="NKW557" s="440"/>
      <c r="NKX557" s="3"/>
      <c r="NKY557" s="580"/>
      <c r="NKZ557" s="3"/>
      <c r="NLA557" s="440"/>
      <c r="NLB557" s="3"/>
      <c r="NLC557" s="580"/>
      <c r="NLD557" s="3"/>
      <c r="NLE557" s="440"/>
      <c r="NLF557" s="3"/>
      <c r="NLG557" s="580"/>
      <c r="NLH557" s="3"/>
      <c r="NLI557" s="440"/>
      <c r="NLJ557" s="3"/>
      <c r="NLK557" s="580"/>
      <c r="NLL557" s="3"/>
      <c r="NLM557" s="440"/>
      <c r="NLN557" s="3"/>
      <c r="NLO557" s="580"/>
      <c r="NLP557" s="3"/>
      <c r="NLQ557" s="440"/>
      <c r="NLR557" s="3"/>
      <c r="NLS557" s="580"/>
      <c r="NLT557" s="3"/>
      <c r="NLU557" s="440"/>
      <c r="NLV557" s="3"/>
      <c r="NLW557" s="580"/>
      <c r="NLX557" s="3"/>
      <c r="NLY557" s="440"/>
      <c r="NLZ557" s="3"/>
      <c r="NMA557" s="580"/>
      <c r="NMB557" s="3"/>
      <c r="NMC557" s="440"/>
      <c r="NMD557" s="3"/>
      <c r="NME557" s="580"/>
      <c r="NMF557" s="3"/>
      <c r="NMG557" s="440"/>
      <c r="NMH557" s="3"/>
      <c r="NMI557" s="580"/>
      <c r="NMJ557" s="3"/>
      <c r="NMK557" s="440"/>
      <c r="NML557" s="3"/>
      <c r="NMM557" s="580"/>
      <c r="NMN557" s="3"/>
      <c r="NMO557" s="440"/>
      <c r="NMP557" s="3"/>
      <c r="NMQ557" s="580"/>
      <c r="NMR557" s="3"/>
      <c r="NMS557" s="440"/>
      <c r="NMT557" s="3"/>
      <c r="NMU557" s="580"/>
      <c r="NMV557" s="3"/>
      <c r="NMW557" s="440"/>
      <c r="NMX557" s="3"/>
      <c r="NMY557" s="580"/>
      <c r="NMZ557" s="3"/>
      <c r="NNA557" s="440"/>
      <c r="NNB557" s="3"/>
      <c r="NNC557" s="580"/>
      <c r="NND557" s="3"/>
      <c r="NNE557" s="440"/>
      <c r="NNF557" s="3"/>
      <c r="NNG557" s="580"/>
      <c r="NNH557" s="3"/>
      <c r="NNI557" s="440"/>
      <c r="NNJ557" s="3"/>
      <c r="NNK557" s="580"/>
      <c r="NNL557" s="3"/>
      <c r="NNM557" s="440"/>
      <c r="NNN557" s="3"/>
      <c r="NNO557" s="580"/>
      <c r="NNP557" s="3"/>
      <c r="NNQ557" s="440"/>
      <c r="NNR557" s="3"/>
      <c r="NNS557" s="580"/>
      <c r="NNT557" s="3"/>
      <c r="NNU557" s="440"/>
      <c r="NNV557" s="3"/>
      <c r="NNW557" s="580"/>
      <c r="NNX557" s="3"/>
      <c r="NNY557" s="440"/>
      <c r="NNZ557" s="3"/>
      <c r="NOA557" s="580"/>
      <c r="NOB557" s="3"/>
      <c r="NOC557" s="440"/>
      <c r="NOD557" s="3"/>
      <c r="NOE557" s="580"/>
      <c r="NOF557" s="3"/>
      <c r="NOG557" s="440"/>
      <c r="NOH557" s="3"/>
      <c r="NOI557" s="580"/>
      <c r="NOJ557" s="3"/>
      <c r="NOK557" s="440"/>
      <c r="NOL557" s="3"/>
      <c r="NOM557" s="580"/>
      <c r="NON557" s="3"/>
      <c r="NOO557" s="440"/>
      <c r="NOP557" s="3"/>
      <c r="NOQ557" s="580"/>
      <c r="NOR557" s="3"/>
      <c r="NOS557" s="440"/>
      <c r="NOT557" s="3"/>
      <c r="NOU557" s="580"/>
      <c r="NOV557" s="3"/>
      <c r="NOW557" s="440"/>
      <c r="NOX557" s="3"/>
      <c r="NOY557" s="580"/>
      <c r="NOZ557" s="3"/>
      <c r="NPA557" s="440"/>
      <c r="NPB557" s="3"/>
      <c r="NPC557" s="580"/>
      <c r="NPD557" s="3"/>
      <c r="NPE557" s="440"/>
      <c r="NPF557" s="3"/>
      <c r="NPG557" s="580"/>
      <c r="NPH557" s="3"/>
      <c r="NPI557" s="440"/>
      <c r="NPJ557" s="3"/>
      <c r="NPK557" s="580"/>
      <c r="NPL557" s="3"/>
      <c r="NPM557" s="440"/>
      <c r="NPN557" s="3"/>
      <c r="NPO557" s="580"/>
      <c r="NPP557" s="3"/>
      <c r="NPQ557" s="440"/>
      <c r="NPR557" s="3"/>
      <c r="NPS557" s="580"/>
      <c r="NPT557" s="3"/>
      <c r="NPU557" s="440"/>
      <c r="NPV557" s="3"/>
      <c r="NPW557" s="580"/>
      <c r="NPX557" s="3"/>
      <c r="NPY557" s="440"/>
      <c r="NPZ557" s="3"/>
      <c r="NQA557" s="580"/>
      <c r="NQB557" s="3"/>
      <c r="NQC557" s="440"/>
      <c r="NQD557" s="3"/>
      <c r="NQE557" s="580"/>
      <c r="NQF557" s="3"/>
      <c r="NQG557" s="440"/>
      <c r="NQH557" s="3"/>
      <c r="NQI557" s="580"/>
      <c r="NQJ557" s="3"/>
      <c r="NQK557" s="440"/>
      <c r="NQL557" s="3"/>
      <c r="NQM557" s="580"/>
      <c r="NQN557" s="3"/>
      <c r="NQO557" s="440"/>
      <c r="NQP557" s="3"/>
      <c r="NQQ557" s="580"/>
      <c r="NQR557" s="3"/>
      <c r="NQS557" s="440"/>
      <c r="NQT557" s="3"/>
      <c r="NQU557" s="580"/>
      <c r="NQV557" s="3"/>
      <c r="NQW557" s="440"/>
      <c r="NQX557" s="3"/>
      <c r="NQY557" s="580"/>
      <c r="NQZ557" s="3"/>
      <c r="NRA557" s="440"/>
      <c r="NRB557" s="3"/>
      <c r="NRC557" s="580"/>
      <c r="NRD557" s="3"/>
      <c r="NRE557" s="440"/>
      <c r="NRF557" s="3"/>
      <c r="NRG557" s="580"/>
      <c r="NRH557" s="3"/>
      <c r="NRI557" s="440"/>
      <c r="NRJ557" s="3"/>
      <c r="NRK557" s="580"/>
      <c r="NRL557" s="3"/>
      <c r="NRM557" s="440"/>
      <c r="NRN557" s="3"/>
      <c r="NRO557" s="580"/>
      <c r="NRP557" s="3"/>
      <c r="NRQ557" s="440"/>
      <c r="NRR557" s="3"/>
      <c r="NRS557" s="580"/>
      <c r="NRT557" s="3"/>
      <c r="NRU557" s="440"/>
      <c r="NRV557" s="3"/>
      <c r="NRW557" s="580"/>
      <c r="NRX557" s="3"/>
      <c r="NRY557" s="440"/>
      <c r="NRZ557" s="3"/>
      <c r="NSA557" s="580"/>
      <c r="NSB557" s="3"/>
      <c r="NSC557" s="440"/>
      <c r="NSD557" s="3"/>
      <c r="NSE557" s="580"/>
      <c r="NSF557" s="3"/>
      <c r="NSG557" s="440"/>
      <c r="NSH557" s="3"/>
      <c r="NSI557" s="580"/>
      <c r="NSJ557" s="3"/>
      <c r="NSK557" s="440"/>
      <c r="NSL557" s="3"/>
      <c r="NSM557" s="580"/>
      <c r="NSN557" s="3"/>
      <c r="NSO557" s="440"/>
      <c r="NSP557" s="3"/>
      <c r="NSQ557" s="580"/>
      <c r="NSR557" s="3"/>
      <c r="NSS557" s="440"/>
      <c r="NST557" s="3"/>
      <c r="NSU557" s="580"/>
      <c r="NSV557" s="3"/>
      <c r="NSW557" s="440"/>
      <c r="NSX557" s="3"/>
      <c r="NSY557" s="580"/>
      <c r="NSZ557" s="3"/>
      <c r="NTA557" s="440"/>
      <c r="NTB557" s="3"/>
      <c r="NTC557" s="580"/>
      <c r="NTD557" s="3"/>
      <c r="NTE557" s="440"/>
      <c r="NTF557" s="3"/>
      <c r="NTG557" s="580"/>
      <c r="NTH557" s="3"/>
      <c r="NTI557" s="440"/>
      <c r="NTJ557" s="3"/>
      <c r="NTK557" s="580"/>
      <c r="NTL557" s="3"/>
      <c r="NTM557" s="440"/>
      <c r="NTN557" s="3"/>
      <c r="NTO557" s="580"/>
      <c r="NTP557" s="3"/>
      <c r="NTQ557" s="440"/>
      <c r="NTR557" s="3"/>
      <c r="NTS557" s="580"/>
      <c r="NTT557" s="3"/>
      <c r="NTU557" s="440"/>
      <c r="NTV557" s="3"/>
      <c r="NTW557" s="580"/>
      <c r="NTX557" s="3"/>
      <c r="NTY557" s="440"/>
      <c r="NTZ557" s="3"/>
      <c r="NUA557" s="580"/>
      <c r="NUB557" s="3"/>
      <c r="NUC557" s="440"/>
      <c r="NUD557" s="3"/>
      <c r="NUE557" s="580"/>
      <c r="NUF557" s="3"/>
      <c r="NUG557" s="440"/>
      <c r="NUH557" s="3"/>
      <c r="NUI557" s="580"/>
      <c r="NUJ557" s="3"/>
      <c r="NUK557" s="440"/>
      <c r="NUL557" s="3"/>
      <c r="NUM557" s="580"/>
      <c r="NUN557" s="3"/>
      <c r="NUO557" s="440"/>
      <c r="NUP557" s="3"/>
      <c r="NUQ557" s="580"/>
      <c r="NUR557" s="3"/>
      <c r="NUS557" s="440"/>
      <c r="NUT557" s="3"/>
      <c r="NUU557" s="580"/>
      <c r="NUV557" s="3"/>
      <c r="NUW557" s="440"/>
      <c r="NUX557" s="3"/>
      <c r="NUY557" s="580"/>
      <c r="NUZ557" s="3"/>
      <c r="NVA557" s="440"/>
      <c r="NVB557" s="3"/>
      <c r="NVC557" s="580"/>
      <c r="NVD557" s="3"/>
      <c r="NVE557" s="440"/>
      <c r="NVF557" s="3"/>
      <c r="NVG557" s="580"/>
      <c r="NVH557" s="3"/>
      <c r="NVI557" s="440"/>
      <c r="NVJ557" s="3"/>
      <c r="NVK557" s="580"/>
      <c r="NVL557" s="3"/>
      <c r="NVM557" s="440"/>
      <c r="NVN557" s="3"/>
      <c r="NVO557" s="580"/>
      <c r="NVP557" s="3"/>
      <c r="NVQ557" s="440"/>
      <c r="NVR557" s="3"/>
      <c r="NVS557" s="580"/>
      <c r="NVT557" s="3"/>
      <c r="NVU557" s="440"/>
      <c r="NVV557" s="3"/>
      <c r="NVW557" s="580"/>
      <c r="NVX557" s="3"/>
      <c r="NVY557" s="440"/>
      <c r="NVZ557" s="3"/>
      <c r="NWA557" s="580"/>
      <c r="NWB557" s="3"/>
      <c r="NWC557" s="440"/>
      <c r="NWD557" s="3"/>
      <c r="NWE557" s="580"/>
      <c r="NWF557" s="3"/>
      <c r="NWG557" s="440"/>
      <c r="NWH557" s="3"/>
      <c r="NWI557" s="580"/>
      <c r="NWJ557" s="3"/>
      <c r="NWK557" s="440"/>
      <c r="NWL557" s="3"/>
      <c r="NWM557" s="580"/>
      <c r="NWN557" s="3"/>
      <c r="NWO557" s="440"/>
      <c r="NWP557" s="3"/>
      <c r="NWQ557" s="580"/>
      <c r="NWR557" s="3"/>
      <c r="NWS557" s="440"/>
      <c r="NWT557" s="3"/>
      <c r="NWU557" s="580"/>
      <c r="NWV557" s="3"/>
      <c r="NWW557" s="440"/>
      <c r="NWX557" s="3"/>
      <c r="NWY557" s="580"/>
      <c r="NWZ557" s="3"/>
      <c r="NXA557" s="440"/>
      <c r="NXB557" s="3"/>
      <c r="NXC557" s="580"/>
      <c r="NXD557" s="3"/>
      <c r="NXE557" s="440"/>
      <c r="NXF557" s="3"/>
      <c r="NXG557" s="580"/>
      <c r="NXH557" s="3"/>
      <c r="NXI557" s="440"/>
      <c r="NXJ557" s="3"/>
      <c r="NXK557" s="580"/>
      <c r="NXL557" s="3"/>
      <c r="NXM557" s="440"/>
      <c r="NXN557" s="3"/>
      <c r="NXO557" s="580"/>
      <c r="NXP557" s="3"/>
      <c r="NXQ557" s="440"/>
      <c r="NXR557" s="3"/>
      <c r="NXS557" s="580"/>
      <c r="NXT557" s="3"/>
      <c r="NXU557" s="440"/>
      <c r="NXV557" s="3"/>
      <c r="NXW557" s="580"/>
      <c r="NXX557" s="3"/>
      <c r="NXY557" s="440"/>
      <c r="NXZ557" s="3"/>
      <c r="NYA557" s="580"/>
      <c r="NYB557" s="3"/>
      <c r="NYC557" s="440"/>
      <c r="NYD557" s="3"/>
      <c r="NYE557" s="580"/>
      <c r="NYF557" s="3"/>
      <c r="NYG557" s="440"/>
      <c r="NYH557" s="3"/>
      <c r="NYI557" s="580"/>
      <c r="NYJ557" s="3"/>
      <c r="NYK557" s="440"/>
      <c r="NYL557" s="3"/>
      <c r="NYM557" s="580"/>
      <c r="NYN557" s="3"/>
      <c r="NYO557" s="440"/>
      <c r="NYP557" s="3"/>
      <c r="NYQ557" s="580"/>
      <c r="NYR557" s="3"/>
      <c r="NYS557" s="440"/>
      <c r="NYT557" s="3"/>
      <c r="NYU557" s="580"/>
      <c r="NYV557" s="3"/>
      <c r="NYW557" s="440"/>
      <c r="NYX557" s="3"/>
      <c r="NYY557" s="580"/>
      <c r="NYZ557" s="3"/>
      <c r="NZA557" s="440"/>
      <c r="NZB557" s="3"/>
      <c r="NZC557" s="580"/>
      <c r="NZD557" s="3"/>
      <c r="NZE557" s="440"/>
      <c r="NZF557" s="3"/>
      <c r="NZG557" s="580"/>
      <c r="NZH557" s="3"/>
      <c r="NZI557" s="440"/>
      <c r="NZJ557" s="3"/>
      <c r="NZK557" s="580"/>
      <c r="NZL557" s="3"/>
      <c r="NZM557" s="440"/>
      <c r="NZN557" s="3"/>
      <c r="NZO557" s="580"/>
      <c r="NZP557" s="3"/>
      <c r="NZQ557" s="440"/>
      <c r="NZR557" s="3"/>
      <c r="NZS557" s="580"/>
      <c r="NZT557" s="3"/>
      <c r="NZU557" s="440"/>
      <c r="NZV557" s="3"/>
      <c r="NZW557" s="580"/>
      <c r="NZX557" s="3"/>
      <c r="NZY557" s="440"/>
      <c r="NZZ557" s="3"/>
      <c r="OAA557" s="580"/>
      <c r="OAB557" s="3"/>
      <c r="OAC557" s="440"/>
      <c r="OAD557" s="3"/>
      <c r="OAE557" s="580"/>
      <c r="OAF557" s="3"/>
      <c r="OAG557" s="440"/>
      <c r="OAH557" s="3"/>
      <c r="OAI557" s="580"/>
      <c r="OAJ557" s="3"/>
      <c r="OAK557" s="440"/>
      <c r="OAL557" s="3"/>
      <c r="OAM557" s="580"/>
      <c r="OAN557" s="3"/>
      <c r="OAO557" s="440"/>
      <c r="OAP557" s="3"/>
      <c r="OAQ557" s="580"/>
      <c r="OAR557" s="3"/>
      <c r="OAS557" s="440"/>
      <c r="OAT557" s="3"/>
      <c r="OAU557" s="580"/>
      <c r="OAV557" s="3"/>
      <c r="OAW557" s="440"/>
      <c r="OAX557" s="3"/>
      <c r="OAY557" s="580"/>
      <c r="OAZ557" s="3"/>
      <c r="OBA557" s="440"/>
      <c r="OBB557" s="3"/>
      <c r="OBC557" s="580"/>
      <c r="OBD557" s="3"/>
      <c r="OBE557" s="440"/>
      <c r="OBF557" s="3"/>
      <c r="OBG557" s="580"/>
      <c r="OBH557" s="3"/>
      <c r="OBI557" s="440"/>
      <c r="OBJ557" s="3"/>
      <c r="OBK557" s="580"/>
      <c r="OBL557" s="3"/>
      <c r="OBM557" s="440"/>
      <c r="OBN557" s="3"/>
      <c r="OBO557" s="580"/>
      <c r="OBP557" s="3"/>
      <c r="OBQ557" s="440"/>
      <c r="OBR557" s="3"/>
      <c r="OBS557" s="580"/>
      <c r="OBT557" s="3"/>
      <c r="OBU557" s="440"/>
      <c r="OBV557" s="3"/>
      <c r="OBW557" s="580"/>
      <c r="OBX557" s="3"/>
      <c r="OBY557" s="440"/>
      <c r="OBZ557" s="3"/>
      <c r="OCA557" s="580"/>
      <c r="OCB557" s="3"/>
      <c r="OCC557" s="440"/>
      <c r="OCD557" s="3"/>
      <c r="OCE557" s="580"/>
      <c r="OCF557" s="3"/>
      <c r="OCG557" s="440"/>
      <c r="OCH557" s="3"/>
      <c r="OCI557" s="580"/>
      <c r="OCJ557" s="3"/>
      <c r="OCK557" s="440"/>
      <c r="OCL557" s="3"/>
      <c r="OCM557" s="580"/>
      <c r="OCN557" s="3"/>
      <c r="OCO557" s="440"/>
      <c r="OCP557" s="3"/>
      <c r="OCQ557" s="580"/>
      <c r="OCR557" s="3"/>
      <c r="OCS557" s="440"/>
      <c r="OCT557" s="3"/>
      <c r="OCU557" s="580"/>
      <c r="OCV557" s="3"/>
      <c r="OCW557" s="440"/>
      <c r="OCX557" s="3"/>
      <c r="OCY557" s="580"/>
      <c r="OCZ557" s="3"/>
      <c r="ODA557" s="440"/>
      <c r="ODB557" s="3"/>
      <c r="ODC557" s="580"/>
      <c r="ODD557" s="3"/>
      <c r="ODE557" s="440"/>
      <c r="ODF557" s="3"/>
      <c r="ODG557" s="580"/>
      <c r="ODH557" s="3"/>
      <c r="ODI557" s="440"/>
      <c r="ODJ557" s="3"/>
      <c r="ODK557" s="580"/>
      <c r="ODL557" s="3"/>
      <c r="ODM557" s="440"/>
      <c r="ODN557" s="3"/>
      <c r="ODO557" s="580"/>
      <c r="ODP557" s="3"/>
      <c r="ODQ557" s="440"/>
      <c r="ODR557" s="3"/>
      <c r="ODS557" s="580"/>
      <c r="ODT557" s="3"/>
      <c r="ODU557" s="440"/>
      <c r="ODV557" s="3"/>
      <c r="ODW557" s="580"/>
      <c r="ODX557" s="3"/>
      <c r="ODY557" s="440"/>
      <c r="ODZ557" s="3"/>
      <c r="OEA557" s="580"/>
      <c r="OEB557" s="3"/>
      <c r="OEC557" s="440"/>
      <c r="OED557" s="3"/>
      <c r="OEE557" s="580"/>
      <c r="OEF557" s="3"/>
      <c r="OEG557" s="440"/>
      <c r="OEH557" s="3"/>
      <c r="OEI557" s="580"/>
      <c r="OEJ557" s="3"/>
      <c r="OEK557" s="440"/>
      <c r="OEL557" s="3"/>
      <c r="OEM557" s="580"/>
      <c r="OEN557" s="3"/>
      <c r="OEO557" s="440"/>
      <c r="OEP557" s="3"/>
      <c r="OEQ557" s="580"/>
      <c r="OER557" s="3"/>
      <c r="OES557" s="440"/>
      <c r="OET557" s="3"/>
      <c r="OEU557" s="580"/>
      <c r="OEV557" s="3"/>
      <c r="OEW557" s="440"/>
      <c r="OEX557" s="3"/>
      <c r="OEY557" s="580"/>
      <c r="OEZ557" s="3"/>
      <c r="OFA557" s="440"/>
      <c r="OFB557" s="3"/>
      <c r="OFC557" s="580"/>
      <c r="OFD557" s="3"/>
      <c r="OFE557" s="440"/>
      <c r="OFF557" s="3"/>
      <c r="OFG557" s="580"/>
      <c r="OFH557" s="3"/>
      <c r="OFI557" s="440"/>
      <c r="OFJ557" s="3"/>
      <c r="OFK557" s="580"/>
      <c r="OFL557" s="3"/>
      <c r="OFM557" s="440"/>
      <c r="OFN557" s="3"/>
      <c r="OFO557" s="580"/>
      <c r="OFP557" s="3"/>
      <c r="OFQ557" s="440"/>
      <c r="OFR557" s="3"/>
      <c r="OFS557" s="580"/>
      <c r="OFT557" s="3"/>
      <c r="OFU557" s="440"/>
      <c r="OFV557" s="3"/>
      <c r="OFW557" s="580"/>
      <c r="OFX557" s="3"/>
      <c r="OFY557" s="440"/>
      <c r="OFZ557" s="3"/>
      <c r="OGA557" s="580"/>
      <c r="OGB557" s="3"/>
      <c r="OGC557" s="440"/>
      <c r="OGD557" s="3"/>
      <c r="OGE557" s="580"/>
      <c r="OGF557" s="3"/>
      <c r="OGG557" s="440"/>
      <c r="OGH557" s="3"/>
      <c r="OGI557" s="580"/>
      <c r="OGJ557" s="3"/>
      <c r="OGK557" s="440"/>
      <c r="OGL557" s="3"/>
      <c r="OGM557" s="580"/>
      <c r="OGN557" s="3"/>
      <c r="OGO557" s="440"/>
      <c r="OGP557" s="3"/>
      <c r="OGQ557" s="580"/>
      <c r="OGR557" s="3"/>
      <c r="OGS557" s="440"/>
      <c r="OGT557" s="3"/>
      <c r="OGU557" s="580"/>
      <c r="OGV557" s="3"/>
      <c r="OGW557" s="440"/>
      <c r="OGX557" s="3"/>
      <c r="OGY557" s="580"/>
      <c r="OGZ557" s="3"/>
      <c r="OHA557" s="440"/>
      <c r="OHB557" s="3"/>
      <c r="OHC557" s="580"/>
      <c r="OHD557" s="3"/>
      <c r="OHE557" s="440"/>
      <c r="OHF557" s="3"/>
      <c r="OHG557" s="580"/>
      <c r="OHH557" s="3"/>
      <c r="OHI557" s="440"/>
      <c r="OHJ557" s="3"/>
      <c r="OHK557" s="580"/>
      <c r="OHL557" s="3"/>
      <c r="OHM557" s="440"/>
      <c r="OHN557" s="3"/>
      <c r="OHO557" s="580"/>
      <c r="OHP557" s="3"/>
      <c r="OHQ557" s="440"/>
      <c r="OHR557" s="3"/>
      <c r="OHS557" s="580"/>
      <c r="OHT557" s="3"/>
      <c r="OHU557" s="440"/>
      <c r="OHV557" s="3"/>
      <c r="OHW557" s="580"/>
      <c r="OHX557" s="3"/>
      <c r="OHY557" s="440"/>
      <c r="OHZ557" s="3"/>
      <c r="OIA557" s="580"/>
      <c r="OIB557" s="3"/>
      <c r="OIC557" s="440"/>
      <c r="OID557" s="3"/>
      <c r="OIE557" s="580"/>
      <c r="OIF557" s="3"/>
      <c r="OIG557" s="440"/>
      <c r="OIH557" s="3"/>
      <c r="OII557" s="580"/>
      <c r="OIJ557" s="3"/>
      <c r="OIK557" s="440"/>
      <c r="OIL557" s="3"/>
      <c r="OIM557" s="580"/>
      <c r="OIN557" s="3"/>
      <c r="OIO557" s="440"/>
      <c r="OIP557" s="3"/>
      <c r="OIQ557" s="580"/>
      <c r="OIR557" s="3"/>
      <c r="OIS557" s="440"/>
      <c r="OIT557" s="3"/>
      <c r="OIU557" s="580"/>
      <c r="OIV557" s="3"/>
      <c r="OIW557" s="440"/>
      <c r="OIX557" s="3"/>
      <c r="OIY557" s="580"/>
      <c r="OIZ557" s="3"/>
      <c r="OJA557" s="440"/>
      <c r="OJB557" s="3"/>
      <c r="OJC557" s="580"/>
      <c r="OJD557" s="3"/>
      <c r="OJE557" s="440"/>
      <c r="OJF557" s="3"/>
      <c r="OJG557" s="580"/>
      <c r="OJH557" s="3"/>
      <c r="OJI557" s="440"/>
      <c r="OJJ557" s="3"/>
      <c r="OJK557" s="580"/>
      <c r="OJL557" s="3"/>
      <c r="OJM557" s="440"/>
      <c r="OJN557" s="3"/>
      <c r="OJO557" s="580"/>
      <c r="OJP557" s="3"/>
      <c r="OJQ557" s="440"/>
      <c r="OJR557" s="3"/>
      <c r="OJS557" s="580"/>
      <c r="OJT557" s="3"/>
      <c r="OJU557" s="440"/>
      <c r="OJV557" s="3"/>
      <c r="OJW557" s="580"/>
      <c r="OJX557" s="3"/>
      <c r="OJY557" s="440"/>
      <c r="OJZ557" s="3"/>
      <c r="OKA557" s="580"/>
      <c r="OKB557" s="3"/>
      <c r="OKC557" s="440"/>
      <c r="OKD557" s="3"/>
      <c r="OKE557" s="580"/>
      <c r="OKF557" s="3"/>
      <c r="OKG557" s="440"/>
      <c r="OKH557" s="3"/>
      <c r="OKI557" s="580"/>
      <c r="OKJ557" s="3"/>
      <c r="OKK557" s="440"/>
      <c r="OKL557" s="3"/>
      <c r="OKM557" s="580"/>
      <c r="OKN557" s="3"/>
      <c r="OKO557" s="440"/>
      <c r="OKP557" s="3"/>
      <c r="OKQ557" s="580"/>
      <c r="OKR557" s="3"/>
      <c r="OKS557" s="440"/>
      <c r="OKT557" s="3"/>
      <c r="OKU557" s="580"/>
      <c r="OKV557" s="3"/>
      <c r="OKW557" s="440"/>
      <c r="OKX557" s="3"/>
      <c r="OKY557" s="580"/>
      <c r="OKZ557" s="3"/>
      <c r="OLA557" s="440"/>
      <c r="OLB557" s="3"/>
      <c r="OLC557" s="580"/>
      <c r="OLD557" s="3"/>
      <c r="OLE557" s="440"/>
      <c r="OLF557" s="3"/>
      <c r="OLG557" s="580"/>
      <c r="OLH557" s="3"/>
      <c r="OLI557" s="440"/>
      <c r="OLJ557" s="3"/>
      <c r="OLK557" s="580"/>
      <c r="OLL557" s="3"/>
      <c r="OLM557" s="440"/>
      <c r="OLN557" s="3"/>
      <c r="OLO557" s="580"/>
      <c r="OLP557" s="3"/>
      <c r="OLQ557" s="440"/>
      <c r="OLR557" s="3"/>
      <c r="OLS557" s="580"/>
      <c r="OLT557" s="3"/>
      <c r="OLU557" s="440"/>
      <c r="OLV557" s="3"/>
      <c r="OLW557" s="580"/>
      <c r="OLX557" s="3"/>
      <c r="OLY557" s="440"/>
      <c r="OLZ557" s="3"/>
      <c r="OMA557" s="580"/>
      <c r="OMB557" s="3"/>
      <c r="OMC557" s="440"/>
      <c r="OMD557" s="3"/>
      <c r="OME557" s="580"/>
      <c r="OMF557" s="3"/>
      <c r="OMG557" s="440"/>
      <c r="OMH557" s="3"/>
      <c r="OMI557" s="580"/>
      <c r="OMJ557" s="3"/>
      <c r="OMK557" s="440"/>
      <c r="OML557" s="3"/>
      <c r="OMM557" s="580"/>
      <c r="OMN557" s="3"/>
      <c r="OMO557" s="440"/>
      <c r="OMP557" s="3"/>
      <c r="OMQ557" s="580"/>
      <c r="OMR557" s="3"/>
      <c r="OMS557" s="440"/>
      <c r="OMT557" s="3"/>
      <c r="OMU557" s="580"/>
      <c r="OMV557" s="3"/>
      <c r="OMW557" s="440"/>
      <c r="OMX557" s="3"/>
      <c r="OMY557" s="580"/>
      <c r="OMZ557" s="3"/>
      <c r="ONA557" s="440"/>
      <c r="ONB557" s="3"/>
      <c r="ONC557" s="580"/>
      <c r="OND557" s="3"/>
      <c r="ONE557" s="440"/>
      <c r="ONF557" s="3"/>
      <c r="ONG557" s="580"/>
      <c r="ONH557" s="3"/>
      <c r="ONI557" s="440"/>
      <c r="ONJ557" s="3"/>
      <c r="ONK557" s="580"/>
      <c r="ONL557" s="3"/>
      <c r="ONM557" s="440"/>
      <c r="ONN557" s="3"/>
      <c r="ONO557" s="580"/>
      <c r="ONP557" s="3"/>
      <c r="ONQ557" s="440"/>
      <c r="ONR557" s="3"/>
      <c r="ONS557" s="580"/>
      <c r="ONT557" s="3"/>
      <c r="ONU557" s="440"/>
      <c r="ONV557" s="3"/>
      <c r="ONW557" s="580"/>
      <c r="ONX557" s="3"/>
      <c r="ONY557" s="440"/>
      <c r="ONZ557" s="3"/>
      <c r="OOA557" s="580"/>
      <c r="OOB557" s="3"/>
      <c r="OOC557" s="440"/>
      <c r="OOD557" s="3"/>
      <c r="OOE557" s="580"/>
      <c r="OOF557" s="3"/>
      <c r="OOG557" s="440"/>
      <c r="OOH557" s="3"/>
      <c r="OOI557" s="580"/>
      <c r="OOJ557" s="3"/>
      <c r="OOK557" s="440"/>
      <c r="OOL557" s="3"/>
      <c r="OOM557" s="580"/>
      <c r="OON557" s="3"/>
      <c r="OOO557" s="440"/>
      <c r="OOP557" s="3"/>
      <c r="OOQ557" s="580"/>
      <c r="OOR557" s="3"/>
      <c r="OOS557" s="440"/>
      <c r="OOT557" s="3"/>
      <c r="OOU557" s="580"/>
      <c r="OOV557" s="3"/>
      <c r="OOW557" s="440"/>
      <c r="OOX557" s="3"/>
      <c r="OOY557" s="580"/>
      <c r="OOZ557" s="3"/>
      <c r="OPA557" s="440"/>
      <c r="OPB557" s="3"/>
      <c r="OPC557" s="580"/>
      <c r="OPD557" s="3"/>
      <c r="OPE557" s="440"/>
      <c r="OPF557" s="3"/>
      <c r="OPG557" s="580"/>
      <c r="OPH557" s="3"/>
      <c r="OPI557" s="440"/>
      <c r="OPJ557" s="3"/>
      <c r="OPK557" s="580"/>
      <c r="OPL557" s="3"/>
      <c r="OPM557" s="440"/>
      <c r="OPN557" s="3"/>
      <c r="OPO557" s="580"/>
      <c r="OPP557" s="3"/>
      <c r="OPQ557" s="440"/>
      <c r="OPR557" s="3"/>
      <c r="OPS557" s="580"/>
      <c r="OPT557" s="3"/>
      <c r="OPU557" s="440"/>
      <c r="OPV557" s="3"/>
      <c r="OPW557" s="580"/>
      <c r="OPX557" s="3"/>
      <c r="OPY557" s="440"/>
      <c r="OPZ557" s="3"/>
      <c r="OQA557" s="580"/>
      <c r="OQB557" s="3"/>
      <c r="OQC557" s="440"/>
      <c r="OQD557" s="3"/>
      <c r="OQE557" s="580"/>
      <c r="OQF557" s="3"/>
      <c r="OQG557" s="440"/>
      <c r="OQH557" s="3"/>
      <c r="OQI557" s="580"/>
      <c r="OQJ557" s="3"/>
      <c r="OQK557" s="440"/>
      <c r="OQL557" s="3"/>
      <c r="OQM557" s="580"/>
      <c r="OQN557" s="3"/>
      <c r="OQO557" s="440"/>
      <c r="OQP557" s="3"/>
      <c r="OQQ557" s="580"/>
      <c r="OQR557" s="3"/>
      <c r="OQS557" s="440"/>
      <c r="OQT557" s="3"/>
      <c r="OQU557" s="580"/>
      <c r="OQV557" s="3"/>
      <c r="OQW557" s="440"/>
      <c r="OQX557" s="3"/>
      <c r="OQY557" s="580"/>
      <c r="OQZ557" s="3"/>
      <c r="ORA557" s="440"/>
      <c r="ORB557" s="3"/>
      <c r="ORC557" s="580"/>
      <c r="ORD557" s="3"/>
      <c r="ORE557" s="440"/>
      <c r="ORF557" s="3"/>
      <c r="ORG557" s="580"/>
      <c r="ORH557" s="3"/>
      <c r="ORI557" s="440"/>
      <c r="ORJ557" s="3"/>
      <c r="ORK557" s="580"/>
      <c r="ORL557" s="3"/>
      <c r="ORM557" s="440"/>
      <c r="ORN557" s="3"/>
      <c r="ORO557" s="580"/>
      <c r="ORP557" s="3"/>
      <c r="ORQ557" s="440"/>
      <c r="ORR557" s="3"/>
      <c r="ORS557" s="580"/>
      <c r="ORT557" s="3"/>
      <c r="ORU557" s="440"/>
      <c r="ORV557" s="3"/>
      <c r="ORW557" s="580"/>
      <c r="ORX557" s="3"/>
      <c r="ORY557" s="440"/>
      <c r="ORZ557" s="3"/>
      <c r="OSA557" s="580"/>
      <c r="OSB557" s="3"/>
      <c r="OSC557" s="440"/>
      <c r="OSD557" s="3"/>
      <c r="OSE557" s="580"/>
      <c r="OSF557" s="3"/>
      <c r="OSG557" s="440"/>
      <c r="OSH557" s="3"/>
      <c r="OSI557" s="580"/>
      <c r="OSJ557" s="3"/>
      <c r="OSK557" s="440"/>
      <c r="OSL557" s="3"/>
      <c r="OSM557" s="580"/>
      <c r="OSN557" s="3"/>
      <c r="OSO557" s="440"/>
      <c r="OSP557" s="3"/>
      <c r="OSQ557" s="580"/>
      <c r="OSR557" s="3"/>
      <c r="OSS557" s="440"/>
      <c r="OST557" s="3"/>
      <c r="OSU557" s="580"/>
      <c r="OSV557" s="3"/>
      <c r="OSW557" s="440"/>
      <c r="OSX557" s="3"/>
      <c r="OSY557" s="580"/>
      <c r="OSZ557" s="3"/>
      <c r="OTA557" s="440"/>
      <c r="OTB557" s="3"/>
      <c r="OTC557" s="580"/>
      <c r="OTD557" s="3"/>
      <c r="OTE557" s="440"/>
      <c r="OTF557" s="3"/>
      <c r="OTG557" s="580"/>
      <c r="OTH557" s="3"/>
      <c r="OTI557" s="440"/>
      <c r="OTJ557" s="3"/>
      <c r="OTK557" s="580"/>
      <c r="OTL557" s="3"/>
      <c r="OTM557" s="440"/>
      <c r="OTN557" s="3"/>
      <c r="OTO557" s="580"/>
      <c r="OTP557" s="3"/>
      <c r="OTQ557" s="440"/>
      <c r="OTR557" s="3"/>
      <c r="OTS557" s="580"/>
      <c r="OTT557" s="3"/>
      <c r="OTU557" s="440"/>
      <c r="OTV557" s="3"/>
      <c r="OTW557" s="580"/>
      <c r="OTX557" s="3"/>
      <c r="OTY557" s="440"/>
      <c r="OTZ557" s="3"/>
      <c r="OUA557" s="580"/>
      <c r="OUB557" s="3"/>
      <c r="OUC557" s="440"/>
      <c r="OUD557" s="3"/>
      <c r="OUE557" s="580"/>
      <c r="OUF557" s="3"/>
      <c r="OUG557" s="440"/>
      <c r="OUH557" s="3"/>
      <c r="OUI557" s="580"/>
      <c r="OUJ557" s="3"/>
      <c r="OUK557" s="440"/>
      <c r="OUL557" s="3"/>
      <c r="OUM557" s="580"/>
      <c r="OUN557" s="3"/>
      <c r="OUO557" s="440"/>
      <c r="OUP557" s="3"/>
      <c r="OUQ557" s="580"/>
      <c r="OUR557" s="3"/>
      <c r="OUS557" s="440"/>
      <c r="OUT557" s="3"/>
      <c r="OUU557" s="580"/>
      <c r="OUV557" s="3"/>
      <c r="OUW557" s="440"/>
      <c r="OUX557" s="3"/>
      <c r="OUY557" s="580"/>
      <c r="OUZ557" s="3"/>
      <c r="OVA557" s="440"/>
      <c r="OVB557" s="3"/>
      <c r="OVC557" s="580"/>
      <c r="OVD557" s="3"/>
      <c r="OVE557" s="440"/>
      <c r="OVF557" s="3"/>
      <c r="OVG557" s="580"/>
      <c r="OVH557" s="3"/>
      <c r="OVI557" s="440"/>
      <c r="OVJ557" s="3"/>
      <c r="OVK557" s="580"/>
      <c r="OVL557" s="3"/>
      <c r="OVM557" s="440"/>
      <c r="OVN557" s="3"/>
      <c r="OVO557" s="580"/>
      <c r="OVP557" s="3"/>
      <c r="OVQ557" s="440"/>
      <c r="OVR557" s="3"/>
      <c r="OVS557" s="580"/>
      <c r="OVT557" s="3"/>
      <c r="OVU557" s="440"/>
      <c r="OVV557" s="3"/>
      <c r="OVW557" s="580"/>
      <c r="OVX557" s="3"/>
      <c r="OVY557" s="440"/>
      <c r="OVZ557" s="3"/>
      <c r="OWA557" s="580"/>
      <c r="OWB557" s="3"/>
      <c r="OWC557" s="440"/>
      <c r="OWD557" s="3"/>
      <c r="OWE557" s="580"/>
      <c r="OWF557" s="3"/>
      <c r="OWG557" s="440"/>
      <c r="OWH557" s="3"/>
      <c r="OWI557" s="580"/>
      <c r="OWJ557" s="3"/>
      <c r="OWK557" s="440"/>
      <c r="OWL557" s="3"/>
      <c r="OWM557" s="580"/>
      <c r="OWN557" s="3"/>
      <c r="OWO557" s="440"/>
      <c r="OWP557" s="3"/>
      <c r="OWQ557" s="580"/>
      <c r="OWR557" s="3"/>
      <c r="OWS557" s="440"/>
      <c r="OWT557" s="3"/>
      <c r="OWU557" s="580"/>
      <c r="OWV557" s="3"/>
      <c r="OWW557" s="440"/>
      <c r="OWX557" s="3"/>
      <c r="OWY557" s="580"/>
      <c r="OWZ557" s="3"/>
      <c r="OXA557" s="440"/>
      <c r="OXB557" s="3"/>
      <c r="OXC557" s="580"/>
      <c r="OXD557" s="3"/>
      <c r="OXE557" s="440"/>
      <c r="OXF557" s="3"/>
      <c r="OXG557" s="580"/>
      <c r="OXH557" s="3"/>
      <c r="OXI557" s="440"/>
      <c r="OXJ557" s="3"/>
      <c r="OXK557" s="580"/>
      <c r="OXL557" s="3"/>
      <c r="OXM557" s="440"/>
      <c r="OXN557" s="3"/>
      <c r="OXO557" s="580"/>
      <c r="OXP557" s="3"/>
      <c r="OXQ557" s="440"/>
      <c r="OXR557" s="3"/>
      <c r="OXS557" s="580"/>
      <c r="OXT557" s="3"/>
      <c r="OXU557" s="440"/>
      <c r="OXV557" s="3"/>
      <c r="OXW557" s="580"/>
      <c r="OXX557" s="3"/>
      <c r="OXY557" s="440"/>
      <c r="OXZ557" s="3"/>
      <c r="OYA557" s="580"/>
      <c r="OYB557" s="3"/>
      <c r="OYC557" s="440"/>
      <c r="OYD557" s="3"/>
      <c r="OYE557" s="580"/>
      <c r="OYF557" s="3"/>
      <c r="OYG557" s="440"/>
      <c r="OYH557" s="3"/>
      <c r="OYI557" s="580"/>
      <c r="OYJ557" s="3"/>
      <c r="OYK557" s="440"/>
      <c r="OYL557" s="3"/>
      <c r="OYM557" s="580"/>
      <c r="OYN557" s="3"/>
      <c r="OYO557" s="440"/>
      <c r="OYP557" s="3"/>
      <c r="OYQ557" s="580"/>
      <c r="OYR557" s="3"/>
      <c r="OYS557" s="440"/>
      <c r="OYT557" s="3"/>
      <c r="OYU557" s="580"/>
      <c r="OYV557" s="3"/>
      <c r="OYW557" s="440"/>
      <c r="OYX557" s="3"/>
      <c r="OYY557" s="580"/>
      <c r="OYZ557" s="3"/>
      <c r="OZA557" s="440"/>
      <c r="OZB557" s="3"/>
      <c r="OZC557" s="580"/>
      <c r="OZD557" s="3"/>
      <c r="OZE557" s="440"/>
      <c r="OZF557" s="3"/>
      <c r="OZG557" s="580"/>
      <c r="OZH557" s="3"/>
      <c r="OZI557" s="440"/>
      <c r="OZJ557" s="3"/>
      <c r="OZK557" s="580"/>
      <c r="OZL557" s="3"/>
      <c r="OZM557" s="440"/>
      <c r="OZN557" s="3"/>
      <c r="OZO557" s="580"/>
      <c r="OZP557" s="3"/>
      <c r="OZQ557" s="440"/>
      <c r="OZR557" s="3"/>
      <c r="OZS557" s="580"/>
      <c r="OZT557" s="3"/>
      <c r="OZU557" s="440"/>
      <c r="OZV557" s="3"/>
      <c r="OZW557" s="580"/>
      <c r="OZX557" s="3"/>
      <c r="OZY557" s="440"/>
      <c r="OZZ557" s="3"/>
      <c r="PAA557" s="580"/>
      <c r="PAB557" s="3"/>
      <c r="PAC557" s="440"/>
      <c r="PAD557" s="3"/>
      <c r="PAE557" s="580"/>
      <c r="PAF557" s="3"/>
      <c r="PAG557" s="440"/>
      <c r="PAH557" s="3"/>
      <c r="PAI557" s="580"/>
      <c r="PAJ557" s="3"/>
      <c r="PAK557" s="440"/>
      <c r="PAL557" s="3"/>
      <c r="PAM557" s="580"/>
      <c r="PAN557" s="3"/>
      <c r="PAO557" s="440"/>
      <c r="PAP557" s="3"/>
      <c r="PAQ557" s="580"/>
      <c r="PAR557" s="3"/>
      <c r="PAS557" s="440"/>
      <c r="PAT557" s="3"/>
      <c r="PAU557" s="580"/>
      <c r="PAV557" s="3"/>
      <c r="PAW557" s="440"/>
      <c r="PAX557" s="3"/>
      <c r="PAY557" s="580"/>
      <c r="PAZ557" s="3"/>
      <c r="PBA557" s="440"/>
      <c r="PBB557" s="3"/>
      <c r="PBC557" s="580"/>
      <c r="PBD557" s="3"/>
      <c r="PBE557" s="440"/>
      <c r="PBF557" s="3"/>
      <c r="PBG557" s="580"/>
      <c r="PBH557" s="3"/>
      <c r="PBI557" s="440"/>
      <c r="PBJ557" s="3"/>
      <c r="PBK557" s="580"/>
      <c r="PBL557" s="3"/>
      <c r="PBM557" s="440"/>
      <c r="PBN557" s="3"/>
      <c r="PBO557" s="580"/>
      <c r="PBP557" s="3"/>
      <c r="PBQ557" s="440"/>
      <c r="PBR557" s="3"/>
      <c r="PBS557" s="580"/>
      <c r="PBT557" s="3"/>
      <c r="PBU557" s="440"/>
      <c r="PBV557" s="3"/>
      <c r="PBW557" s="580"/>
      <c r="PBX557" s="3"/>
      <c r="PBY557" s="440"/>
      <c r="PBZ557" s="3"/>
      <c r="PCA557" s="580"/>
      <c r="PCB557" s="3"/>
      <c r="PCC557" s="440"/>
      <c r="PCD557" s="3"/>
      <c r="PCE557" s="580"/>
      <c r="PCF557" s="3"/>
      <c r="PCG557" s="440"/>
      <c r="PCH557" s="3"/>
      <c r="PCI557" s="580"/>
      <c r="PCJ557" s="3"/>
      <c r="PCK557" s="440"/>
      <c r="PCL557" s="3"/>
      <c r="PCM557" s="580"/>
      <c r="PCN557" s="3"/>
      <c r="PCO557" s="440"/>
      <c r="PCP557" s="3"/>
      <c r="PCQ557" s="580"/>
      <c r="PCR557" s="3"/>
      <c r="PCS557" s="440"/>
      <c r="PCT557" s="3"/>
      <c r="PCU557" s="580"/>
      <c r="PCV557" s="3"/>
      <c r="PCW557" s="440"/>
      <c r="PCX557" s="3"/>
      <c r="PCY557" s="580"/>
      <c r="PCZ557" s="3"/>
      <c r="PDA557" s="440"/>
      <c r="PDB557" s="3"/>
      <c r="PDC557" s="580"/>
      <c r="PDD557" s="3"/>
      <c r="PDE557" s="440"/>
      <c r="PDF557" s="3"/>
      <c r="PDG557" s="580"/>
      <c r="PDH557" s="3"/>
      <c r="PDI557" s="440"/>
      <c r="PDJ557" s="3"/>
      <c r="PDK557" s="580"/>
      <c r="PDL557" s="3"/>
      <c r="PDM557" s="440"/>
      <c r="PDN557" s="3"/>
      <c r="PDO557" s="580"/>
      <c r="PDP557" s="3"/>
      <c r="PDQ557" s="440"/>
      <c r="PDR557" s="3"/>
      <c r="PDS557" s="580"/>
      <c r="PDT557" s="3"/>
      <c r="PDU557" s="440"/>
      <c r="PDV557" s="3"/>
      <c r="PDW557" s="580"/>
      <c r="PDX557" s="3"/>
      <c r="PDY557" s="440"/>
      <c r="PDZ557" s="3"/>
      <c r="PEA557" s="580"/>
      <c r="PEB557" s="3"/>
      <c r="PEC557" s="440"/>
      <c r="PED557" s="3"/>
      <c r="PEE557" s="580"/>
      <c r="PEF557" s="3"/>
      <c r="PEG557" s="440"/>
      <c r="PEH557" s="3"/>
      <c r="PEI557" s="580"/>
      <c r="PEJ557" s="3"/>
      <c r="PEK557" s="440"/>
      <c r="PEL557" s="3"/>
      <c r="PEM557" s="580"/>
      <c r="PEN557" s="3"/>
      <c r="PEO557" s="440"/>
      <c r="PEP557" s="3"/>
      <c r="PEQ557" s="580"/>
      <c r="PER557" s="3"/>
      <c r="PES557" s="440"/>
      <c r="PET557" s="3"/>
      <c r="PEU557" s="580"/>
      <c r="PEV557" s="3"/>
      <c r="PEW557" s="440"/>
      <c r="PEX557" s="3"/>
      <c r="PEY557" s="580"/>
      <c r="PEZ557" s="3"/>
      <c r="PFA557" s="440"/>
      <c r="PFB557" s="3"/>
      <c r="PFC557" s="580"/>
      <c r="PFD557" s="3"/>
      <c r="PFE557" s="440"/>
      <c r="PFF557" s="3"/>
      <c r="PFG557" s="580"/>
      <c r="PFH557" s="3"/>
      <c r="PFI557" s="440"/>
      <c r="PFJ557" s="3"/>
      <c r="PFK557" s="580"/>
      <c r="PFL557" s="3"/>
      <c r="PFM557" s="440"/>
      <c r="PFN557" s="3"/>
      <c r="PFO557" s="580"/>
      <c r="PFP557" s="3"/>
      <c r="PFQ557" s="440"/>
      <c r="PFR557" s="3"/>
      <c r="PFS557" s="580"/>
      <c r="PFT557" s="3"/>
      <c r="PFU557" s="440"/>
      <c r="PFV557" s="3"/>
      <c r="PFW557" s="580"/>
      <c r="PFX557" s="3"/>
      <c r="PFY557" s="440"/>
      <c r="PFZ557" s="3"/>
      <c r="PGA557" s="580"/>
      <c r="PGB557" s="3"/>
      <c r="PGC557" s="440"/>
      <c r="PGD557" s="3"/>
      <c r="PGE557" s="580"/>
      <c r="PGF557" s="3"/>
      <c r="PGG557" s="440"/>
      <c r="PGH557" s="3"/>
      <c r="PGI557" s="580"/>
      <c r="PGJ557" s="3"/>
      <c r="PGK557" s="440"/>
      <c r="PGL557" s="3"/>
      <c r="PGM557" s="580"/>
      <c r="PGN557" s="3"/>
      <c r="PGO557" s="440"/>
      <c r="PGP557" s="3"/>
      <c r="PGQ557" s="580"/>
      <c r="PGR557" s="3"/>
      <c r="PGS557" s="440"/>
      <c r="PGT557" s="3"/>
      <c r="PGU557" s="580"/>
      <c r="PGV557" s="3"/>
      <c r="PGW557" s="440"/>
      <c r="PGX557" s="3"/>
      <c r="PGY557" s="580"/>
      <c r="PGZ557" s="3"/>
      <c r="PHA557" s="440"/>
      <c r="PHB557" s="3"/>
      <c r="PHC557" s="580"/>
      <c r="PHD557" s="3"/>
      <c r="PHE557" s="440"/>
      <c r="PHF557" s="3"/>
      <c r="PHG557" s="580"/>
      <c r="PHH557" s="3"/>
      <c r="PHI557" s="440"/>
      <c r="PHJ557" s="3"/>
      <c r="PHK557" s="580"/>
      <c r="PHL557" s="3"/>
      <c r="PHM557" s="440"/>
      <c r="PHN557" s="3"/>
      <c r="PHO557" s="580"/>
      <c r="PHP557" s="3"/>
      <c r="PHQ557" s="440"/>
      <c r="PHR557" s="3"/>
      <c r="PHS557" s="580"/>
      <c r="PHT557" s="3"/>
      <c r="PHU557" s="440"/>
      <c r="PHV557" s="3"/>
      <c r="PHW557" s="580"/>
      <c r="PHX557" s="3"/>
      <c r="PHY557" s="440"/>
      <c r="PHZ557" s="3"/>
      <c r="PIA557" s="580"/>
      <c r="PIB557" s="3"/>
      <c r="PIC557" s="440"/>
      <c r="PID557" s="3"/>
      <c r="PIE557" s="580"/>
      <c r="PIF557" s="3"/>
      <c r="PIG557" s="440"/>
      <c r="PIH557" s="3"/>
      <c r="PII557" s="580"/>
      <c r="PIJ557" s="3"/>
      <c r="PIK557" s="440"/>
      <c r="PIL557" s="3"/>
      <c r="PIM557" s="580"/>
      <c r="PIN557" s="3"/>
      <c r="PIO557" s="440"/>
      <c r="PIP557" s="3"/>
      <c r="PIQ557" s="580"/>
      <c r="PIR557" s="3"/>
      <c r="PIS557" s="440"/>
      <c r="PIT557" s="3"/>
      <c r="PIU557" s="580"/>
      <c r="PIV557" s="3"/>
      <c r="PIW557" s="440"/>
      <c r="PIX557" s="3"/>
      <c r="PIY557" s="580"/>
      <c r="PIZ557" s="3"/>
      <c r="PJA557" s="440"/>
      <c r="PJB557" s="3"/>
      <c r="PJC557" s="580"/>
      <c r="PJD557" s="3"/>
      <c r="PJE557" s="440"/>
      <c r="PJF557" s="3"/>
      <c r="PJG557" s="580"/>
      <c r="PJH557" s="3"/>
      <c r="PJI557" s="440"/>
      <c r="PJJ557" s="3"/>
      <c r="PJK557" s="580"/>
      <c r="PJL557" s="3"/>
      <c r="PJM557" s="440"/>
      <c r="PJN557" s="3"/>
      <c r="PJO557" s="580"/>
      <c r="PJP557" s="3"/>
      <c r="PJQ557" s="440"/>
      <c r="PJR557" s="3"/>
      <c r="PJS557" s="580"/>
      <c r="PJT557" s="3"/>
      <c r="PJU557" s="440"/>
      <c r="PJV557" s="3"/>
      <c r="PJW557" s="580"/>
      <c r="PJX557" s="3"/>
      <c r="PJY557" s="440"/>
      <c r="PJZ557" s="3"/>
      <c r="PKA557" s="580"/>
      <c r="PKB557" s="3"/>
      <c r="PKC557" s="440"/>
      <c r="PKD557" s="3"/>
      <c r="PKE557" s="580"/>
      <c r="PKF557" s="3"/>
      <c r="PKG557" s="440"/>
      <c r="PKH557" s="3"/>
      <c r="PKI557" s="580"/>
      <c r="PKJ557" s="3"/>
      <c r="PKK557" s="440"/>
      <c r="PKL557" s="3"/>
      <c r="PKM557" s="580"/>
      <c r="PKN557" s="3"/>
      <c r="PKO557" s="440"/>
      <c r="PKP557" s="3"/>
      <c r="PKQ557" s="580"/>
      <c r="PKR557" s="3"/>
      <c r="PKS557" s="440"/>
      <c r="PKT557" s="3"/>
      <c r="PKU557" s="580"/>
      <c r="PKV557" s="3"/>
      <c r="PKW557" s="440"/>
      <c r="PKX557" s="3"/>
      <c r="PKY557" s="580"/>
      <c r="PKZ557" s="3"/>
      <c r="PLA557" s="440"/>
      <c r="PLB557" s="3"/>
      <c r="PLC557" s="580"/>
      <c r="PLD557" s="3"/>
      <c r="PLE557" s="440"/>
      <c r="PLF557" s="3"/>
      <c r="PLG557" s="580"/>
      <c r="PLH557" s="3"/>
      <c r="PLI557" s="440"/>
      <c r="PLJ557" s="3"/>
      <c r="PLK557" s="580"/>
      <c r="PLL557" s="3"/>
      <c r="PLM557" s="440"/>
      <c r="PLN557" s="3"/>
      <c r="PLO557" s="580"/>
      <c r="PLP557" s="3"/>
      <c r="PLQ557" s="440"/>
      <c r="PLR557" s="3"/>
      <c r="PLS557" s="580"/>
      <c r="PLT557" s="3"/>
      <c r="PLU557" s="440"/>
      <c r="PLV557" s="3"/>
      <c r="PLW557" s="580"/>
      <c r="PLX557" s="3"/>
      <c r="PLY557" s="440"/>
      <c r="PLZ557" s="3"/>
      <c r="PMA557" s="580"/>
      <c r="PMB557" s="3"/>
      <c r="PMC557" s="440"/>
      <c r="PMD557" s="3"/>
      <c r="PME557" s="580"/>
      <c r="PMF557" s="3"/>
      <c r="PMG557" s="440"/>
      <c r="PMH557" s="3"/>
      <c r="PMI557" s="580"/>
      <c r="PMJ557" s="3"/>
      <c r="PMK557" s="440"/>
      <c r="PML557" s="3"/>
      <c r="PMM557" s="580"/>
      <c r="PMN557" s="3"/>
      <c r="PMO557" s="440"/>
      <c r="PMP557" s="3"/>
      <c r="PMQ557" s="580"/>
      <c r="PMR557" s="3"/>
      <c r="PMS557" s="440"/>
      <c r="PMT557" s="3"/>
      <c r="PMU557" s="580"/>
      <c r="PMV557" s="3"/>
      <c r="PMW557" s="440"/>
      <c r="PMX557" s="3"/>
      <c r="PMY557" s="580"/>
      <c r="PMZ557" s="3"/>
      <c r="PNA557" s="440"/>
      <c r="PNB557" s="3"/>
      <c r="PNC557" s="580"/>
      <c r="PND557" s="3"/>
      <c r="PNE557" s="440"/>
      <c r="PNF557" s="3"/>
      <c r="PNG557" s="580"/>
      <c r="PNH557" s="3"/>
      <c r="PNI557" s="440"/>
      <c r="PNJ557" s="3"/>
      <c r="PNK557" s="580"/>
      <c r="PNL557" s="3"/>
      <c r="PNM557" s="440"/>
      <c r="PNN557" s="3"/>
      <c r="PNO557" s="580"/>
      <c r="PNP557" s="3"/>
      <c r="PNQ557" s="440"/>
      <c r="PNR557" s="3"/>
      <c r="PNS557" s="580"/>
      <c r="PNT557" s="3"/>
      <c r="PNU557" s="440"/>
      <c r="PNV557" s="3"/>
      <c r="PNW557" s="580"/>
      <c r="PNX557" s="3"/>
      <c r="PNY557" s="440"/>
      <c r="PNZ557" s="3"/>
      <c r="POA557" s="580"/>
      <c r="POB557" s="3"/>
      <c r="POC557" s="440"/>
      <c r="POD557" s="3"/>
      <c r="POE557" s="580"/>
      <c r="POF557" s="3"/>
      <c r="POG557" s="440"/>
      <c r="POH557" s="3"/>
      <c r="POI557" s="580"/>
      <c r="POJ557" s="3"/>
      <c r="POK557" s="440"/>
      <c r="POL557" s="3"/>
      <c r="POM557" s="580"/>
      <c r="PON557" s="3"/>
      <c r="POO557" s="440"/>
      <c r="POP557" s="3"/>
      <c r="POQ557" s="580"/>
      <c r="POR557" s="3"/>
      <c r="POS557" s="440"/>
      <c r="POT557" s="3"/>
      <c r="POU557" s="580"/>
      <c r="POV557" s="3"/>
      <c r="POW557" s="440"/>
      <c r="POX557" s="3"/>
      <c r="POY557" s="580"/>
      <c r="POZ557" s="3"/>
      <c r="PPA557" s="440"/>
      <c r="PPB557" s="3"/>
      <c r="PPC557" s="580"/>
      <c r="PPD557" s="3"/>
      <c r="PPE557" s="440"/>
      <c r="PPF557" s="3"/>
      <c r="PPG557" s="580"/>
      <c r="PPH557" s="3"/>
      <c r="PPI557" s="440"/>
      <c r="PPJ557" s="3"/>
      <c r="PPK557" s="580"/>
      <c r="PPL557" s="3"/>
      <c r="PPM557" s="440"/>
      <c r="PPN557" s="3"/>
      <c r="PPO557" s="580"/>
      <c r="PPP557" s="3"/>
      <c r="PPQ557" s="440"/>
      <c r="PPR557" s="3"/>
      <c r="PPS557" s="580"/>
      <c r="PPT557" s="3"/>
      <c r="PPU557" s="440"/>
      <c r="PPV557" s="3"/>
      <c r="PPW557" s="580"/>
      <c r="PPX557" s="3"/>
      <c r="PPY557" s="440"/>
      <c r="PPZ557" s="3"/>
      <c r="PQA557" s="580"/>
      <c r="PQB557" s="3"/>
      <c r="PQC557" s="440"/>
      <c r="PQD557" s="3"/>
      <c r="PQE557" s="580"/>
      <c r="PQF557" s="3"/>
      <c r="PQG557" s="440"/>
      <c r="PQH557" s="3"/>
      <c r="PQI557" s="580"/>
      <c r="PQJ557" s="3"/>
      <c r="PQK557" s="440"/>
      <c r="PQL557" s="3"/>
      <c r="PQM557" s="580"/>
      <c r="PQN557" s="3"/>
      <c r="PQO557" s="440"/>
      <c r="PQP557" s="3"/>
      <c r="PQQ557" s="580"/>
      <c r="PQR557" s="3"/>
      <c r="PQS557" s="440"/>
      <c r="PQT557" s="3"/>
      <c r="PQU557" s="580"/>
      <c r="PQV557" s="3"/>
      <c r="PQW557" s="440"/>
      <c r="PQX557" s="3"/>
      <c r="PQY557" s="580"/>
      <c r="PQZ557" s="3"/>
      <c r="PRA557" s="440"/>
      <c r="PRB557" s="3"/>
      <c r="PRC557" s="580"/>
      <c r="PRD557" s="3"/>
      <c r="PRE557" s="440"/>
      <c r="PRF557" s="3"/>
      <c r="PRG557" s="580"/>
      <c r="PRH557" s="3"/>
      <c r="PRI557" s="440"/>
      <c r="PRJ557" s="3"/>
      <c r="PRK557" s="580"/>
      <c r="PRL557" s="3"/>
      <c r="PRM557" s="440"/>
      <c r="PRN557" s="3"/>
      <c r="PRO557" s="580"/>
      <c r="PRP557" s="3"/>
      <c r="PRQ557" s="440"/>
      <c r="PRR557" s="3"/>
      <c r="PRS557" s="580"/>
      <c r="PRT557" s="3"/>
      <c r="PRU557" s="440"/>
      <c r="PRV557" s="3"/>
      <c r="PRW557" s="580"/>
      <c r="PRX557" s="3"/>
      <c r="PRY557" s="440"/>
      <c r="PRZ557" s="3"/>
      <c r="PSA557" s="580"/>
      <c r="PSB557" s="3"/>
      <c r="PSC557" s="440"/>
      <c r="PSD557" s="3"/>
      <c r="PSE557" s="580"/>
      <c r="PSF557" s="3"/>
      <c r="PSG557" s="440"/>
      <c r="PSH557" s="3"/>
      <c r="PSI557" s="580"/>
      <c r="PSJ557" s="3"/>
      <c r="PSK557" s="440"/>
      <c r="PSL557" s="3"/>
      <c r="PSM557" s="580"/>
      <c r="PSN557" s="3"/>
      <c r="PSO557" s="440"/>
      <c r="PSP557" s="3"/>
      <c r="PSQ557" s="580"/>
      <c r="PSR557" s="3"/>
      <c r="PSS557" s="440"/>
      <c r="PST557" s="3"/>
      <c r="PSU557" s="580"/>
      <c r="PSV557" s="3"/>
      <c r="PSW557" s="440"/>
      <c r="PSX557" s="3"/>
      <c r="PSY557" s="580"/>
      <c r="PSZ557" s="3"/>
      <c r="PTA557" s="440"/>
      <c r="PTB557" s="3"/>
      <c r="PTC557" s="580"/>
      <c r="PTD557" s="3"/>
      <c r="PTE557" s="440"/>
      <c r="PTF557" s="3"/>
      <c r="PTG557" s="580"/>
      <c r="PTH557" s="3"/>
      <c r="PTI557" s="440"/>
      <c r="PTJ557" s="3"/>
      <c r="PTK557" s="580"/>
      <c r="PTL557" s="3"/>
      <c r="PTM557" s="440"/>
      <c r="PTN557" s="3"/>
      <c r="PTO557" s="580"/>
      <c r="PTP557" s="3"/>
      <c r="PTQ557" s="440"/>
      <c r="PTR557" s="3"/>
      <c r="PTS557" s="580"/>
      <c r="PTT557" s="3"/>
      <c r="PTU557" s="440"/>
      <c r="PTV557" s="3"/>
      <c r="PTW557" s="580"/>
      <c r="PTX557" s="3"/>
      <c r="PTY557" s="440"/>
      <c r="PTZ557" s="3"/>
      <c r="PUA557" s="580"/>
      <c r="PUB557" s="3"/>
      <c r="PUC557" s="440"/>
      <c r="PUD557" s="3"/>
      <c r="PUE557" s="580"/>
      <c r="PUF557" s="3"/>
      <c r="PUG557" s="440"/>
      <c r="PUH557" s="3"/>
      <c r="PUI557" s="580"/>
      <c r="PUJ557" s="3"/>
      <c r="PUK557" s="440"/>
      <c r="PUL557" s="3"/>
      <c r="PUM557" s="580"/>
      <c r="PUN557" s="3"/>
      <c r="PUO557" s="440"/>
      <c r="PUP557" s="3"/>
      <c r="PUQ557" s="580"/>
      <c r="PUR557" s="3"/>
      <c r="PUS557" s="440"/>
      <c r="PUT557" s="3"/>
      <c r="PUU557" s="580"/>
      <c r="PUV557" s="3"/>
      <c r="PUW557" s="440"/>
      <c r="PUX557" s="3"/>
      <c r="PUY557" s="580"/>
      <c r="PUZ557" s="3"/>
      <c r="PVA557" s="440"/>
      <c r="PVB557" s="3"/>
      <c r="PVC557" s="580"/>
      <c r="PVD557" s="3"/>
      <c r="PVE557" s="440"/>
      <c r="PVF557" s="3"/>
      <c r="PVG557" s="580"/>
      <c r="PVH557" s="3"/>
      <c r="PVI557" s="440"/>
      <c r="PVJ557" s="3"/>
      <c r="PVK557" s="580"/>
      <c r="PVL557" s="3"/>
      <c r="PVM557" s="440"/>
      <c r="PVN557" s="3"/>
      <c r="PVO557" s="580"/>
      <c r="PVP557" s="3"/>
      <c r="PVQ557" s="440"/>
      <c r="PVR557" s="3"/>
      <c r="PVS557" s="580"/>
      <c r="PVT557" s="3"/>
      <c r="PVU557" s="440"/>
      <c r="PVV557" s="3"/>
      <c r="PVW557" s="580"/>
      <c r="PVX557" s="3"/>
      <c r="PVY557" s="440"/>
      <c r="PVZ557" s="3"/>
      <c r="PWA557" s="580"/>
      <c r="PWB557" s="3"/>
      <c r="PWC557" s="440"/>
      <c r="PWD557" s="3"/>
      <c r="PWE557" s="580"/>
      <c r="PWF557" s="3"/>
      <c r="PWG557" s="440"/>
      <c r="PWH557" s="3"/>
      <c r="PWI557" s="580"/>
      <c r="PWJ557" s="3"/>
      <c r="PWK557" s="440"/>
      <c r="PWL557" s="3"/>
      <c r="PWM557" s="580"/>
      <c r="PWN557" s="3"/>
      <c r="PWO557" s="440"/>
      <c r="PWP557" s="3"/>
      <c r="PWQ557" s="580"/>
      <c r="PWR557" s="3"/>
      <c r="PWS557" s="440"/>
      <c r="PWT557" s="3"/>
      <c r="PWU557" s="580"/>
      <c r="PWV557" s="3"/>
      <c r="PWW557" s="440"/>
      <c r="PWX557" s="3"/>
      <c r="PWY557" s="580"/>
      <c r="PWZ557" s="3"/>
      <c r="PXA557" s="440"/>
      <c r="PXB557" s="3"/>
      <c r="PXC557" s="580"/>
      <c r="PXD557" s="3"/>
      <c r="PXE557" s="440"/>
      <c r="PXF557" s="3"/>
      <c r="PXG557" s="580"/>
      <c r="PXH557" s="3"/>
      <c r="PXI557" s="440"/>
      <c r="PXJ557" s="3"/>
      <c r="PXK557" s="580"/>
      <c r="PXL557" s="3"/>
      <c r="PXM557" s="440"/>
      <c r="PXN557" s="3"/>
      <c r="PXO557" s="580"/>
      <c r="PXP557" s="3"/>
      <c r="PXQ557" s="440"/>
      <c r="PXR557" s="3"/>
      <c r="PXS557" s="580"/>
      <c r="PXT557" s="3"/>
      <c r="PXU557" s="440"/>
      <c r="PXV557" s="3"/>
      <c r="PXW557" s="580"/>
      <c r="PXX557" s="3"/>
      <c r="PXY557" s="440"/>
      <c r="PXZ557" s="3"/>
      <c r="PYA557" s="580"/>
      <c r="PYB557" s="3"/>
      <c r="PYC557" s="440"/>
      <c r="PYD557" s="3"/>
      <c r="PYE557" s="580"/>
      <c r="PYF557" s="3"/>
      <c r="PYG557" s="440"/>
      <c r="PYH557" s="3"/>
      <c r="PYI557" s="580"/>
      <c r="PYJ557" s="3"/>
      <c r="PYK557" s="440"/>
      <c r="PYL557" s="3"/>
      <c r="PYM557" s="580"/>
      <c r="PYN557" s="3"/>
      <c r="PYO557" s="440"/>
      <c r="PYP557" s="3"/>
      <c r="PYQ557" s="580"/>
      <c r="PYR557" s="3"/>
      <c r="PYS557" s="440"/>
      <c r="PYT557" s="3"/>
      <c r="PYU557" s="580"/>
      <c r="PYV557" s="3"/>
      <c r="PYW557" s="440"/>
      <c r="PYX557" s="3"/>
      <c r="PYY557" s="580"/>
      <c r="PYZ557" s="3"/>
      <c r="PZA557" s="440"/>
      <c r="PZB557" s="3"/>
      <c r="PZC557" s="580"/>
      <c r="PZD557" s="3"/>
      <c r="PZE557" s="440"/>
      <c r="PZF557" s="3"/>
      <c r="PZG557" s="580"/>
      <c r="PZH557" s="3"/>
      <c r="PZI557" s="440"/>
      <c r="PZJ557" s="3"/>
      <c r="PZK557" s="580"/>
      <c r="PZL557" s="3"/>
      <c r="PZM557" s="440"/>
      <c r="PZN557" s="3"/>
      <c r="PZO557" s="580"/>
      <c r="PZP557" s="3"/>
      <c r="PZQ557" s="440"/>
      <c r="PZR557" s="3"/>
      <c r="PZS557" s="580"/>
      <c r="PZT557" s="3"/>
      <c r="PZU557" s="440"/>
      <c r="PZV557" s="3"/>
      <c r="PZW557" s="580"/>
      <c r="PZX557" s="3"/>
      <c r="PZY557" s="440"/>
      <c r="PZZ557" s="3"/>
      <c r="QAA557" s="580"/>
      <c r="QAB557" s="3"/>
      <c r="QAC557" s="440"/>
      <c r="QAD557" s="3"/>
      <c r="QAE557" s="580"/>
      <c r="QAF557" s="3"/>
      <c r="QAG557" s="440"/>
      <c r="QAH557" s="3"/>
      <c r="QAI557" s="580"/>
      <c r="QAJ557" s="3"/>
      <c r="QAK557" s="440"/>
      <c r="QAL557" s="3"/>
      <c r="QAM557" s="580"/>
      <c r="QAN557" s="3"/>
      <c r="QAO557" s="440"/>
      <c r="QAP557" s="3"/>
      <c r="QAQ557" s="580"/>
      <c r="QAR557" s="3"/>
      <c r="QAS557" s="440"/>
      <c r="QAT557" s="3"/>
      <c r="QAU557" s="580"/>
      <c r="QAV557" s="3"/>
      <c r="QAW557" s="440"/>
      <c r="QAX557" s="3"/>
      <c r="QAY557" s="580"/>
      <c r="QAZ557" s="3"/>
      <c r="QBA557" s="440"/>
      <c r="QBB557" s="3"/>
      <c r="QBC557" s="580"/>
      <c r="QBD557" s="3"/>
      <c r="QBE557" s="440"/>
      <c r="QBF557" s="3"/>
      <c r="QBG557" s="580"/>
      <c r="QBH557" s="3"/>
      <c r="QBI557" s="440"/>
      <c r="QBJ557" s="3"/>
      <c r="QBK557" s="580"/>
      <c r="QBL557" s="3"/>
      <c r="QBM557" s="440"/>
      <c r="QBN557" s="3"/>
      <c r="QBO557" s="580"/>
      <c r="QBP557" s="3"/>
      <c r="QBQ557" s="440"/>
      <c r="QBR557" s="3"/>
      <c r="QBS557" s="580"/>
      <c r="QBT557" s="3"/>
      <c r="QBU557" s="440"/>
      <c r="QBV557" s="3"/>
      <c r="QBW557" s="580"/>
      <c r="QBX557" s="3"/>
      <c r="QBY557" s="440"/>
      <c r="QBZ557" s="3"/>
      <c r="QCA557" s="580"/>
      <c r="QCB557" s="3"/>
      <c r="QCC557" s="440"/>
      <c r="QCD557" s="3"/>
      <c r="QCE557" s="580"/>
      <c r="QCF557" s="3"/>
      <c r="QCG557" s="440"/>
      <c r="QCH557" s="3"/>
      <c r="QCI557" s="580"/>
      <c r="QCJ557" s="3"/>
      <c r="QCK557" s="440"/>
      <c r="QCL557" s="3"/>
      <c r="QCM557" s="580"/>
      <c r="QCN557" s="3"/>
      <c r="QCO557" s="440"/>
      <c r="QCP557" s="3"/>
      <c r="QCQ557" s="580"/>
      <c r="QCR557" s="3"/>
      <c r="QCS557" s="440"/>
      <c r="QCT557" s="3"/>
      <c r="QCU557" s="580"/>
      <c r="QCV557" s="3"/>
      <c r="QCW557" s="440"/>
      <c r="QCX557" s="3"/>
      <c r="QCY557" s="580"/>
      <c r="QCZ557" s="3"/>
      <c r="QDA557" s="440"/>
      <c r="QDB557" s="3"/>
      <c r="QDC557" s="580"/>
      <c r="QDD557" s="3"/>
      <c r="QDE557" s="440"/>
      <c r="QDF557" s="3"/>
      <c r="QDG557" s="580"/>
      <c r="QDH557" s="3"/>
      <c r="QDI557" s="440"/>
      <c r="QDJ557" s="3"/>
      <c r="QDK557" s="580"/>
      <c r="QDL557" s="3"/>
      <c r="QDM557" s="440"/>
      <c r="QDN557" s="3"/>
      <c r="QDO557" s="580"/>
      <c r="QDP557" s="3"/>
      <c r="QDQ557" s="440"/>
      <c r="QDR557" s="3"/>
      <c r="QDS557" s="580"/>
      <c r="QDT557" s="3"/>
      <c r="QDU557" s="440"/>
      <c r="QDV557" s="3"/>
      <c r="QDW557" s="580"/>
      <c r="QDX557" s="3"/>
      <c r="QDY557" s="440"/>
      <c r="QDZ557" s="3"/>
      <c r="QEA557" s="580"/>
      <c r="QEB557" s="3"/>
      <c r="QEC557" s="440"/>
      <c r="QED557" s="3"/>
      <c r="QEE557" s="580"/>
      <c r="QEF557" s="3"/>
      <c r="QEG557" s="440"/>
      <c r="QEH557" s="3"/>
      <c r="QEI557" s="580"/>
      <c r="QEJ557" s="3"/>
      <c r="QEK557" s="440"/>
      <c r="QEL557" s="3"/>
      <c r="QEM557" s="580"/>
      <c r="QEN557" s="3"/>
      <c r="QEO557" s="440"/>
      <c r="QEP557" s="3"/>
      <c r="QEQ557" s="580"/>
      <c r="QER557" s="3"/>
      <c r="QES557" s="440"/>
      <c r="QET557" s="3"/>
      <c r="QEU557" s="580"/>
      <c r="QEV557" s="3"/>
      <c r="QEW557" s="440"/>
      <c r="QEX557" s="3"/>
      <c r="QEY557" s="580"/>
      <c r="QEZ557" s="3"/>
      <c r="QFA557" s="440"/>
      <c r="QFB557" s="3"/>
      <c r="QFC557" s="580"/>
      <c r="QFD557" s="3"/>
      <c r="QFE557" s="440"/>
      <c r="QFF557" s="3"/>
      <c r="QFG557" s="580"/>
      <c r="QFH557" s="3"/>
      <c r="QFI557" s="440"/>
      <c r="QFJ557" s="3"/>
      <c r="QFK557" s="580"/>
      <c r="QFL557" s="3"/>
      <c r="QFM557" s="440"/>
      <c r="QFN557" s="3"/>
      <c r="QFO557" s="580"/>
      <c r="QFP557" s="3"/>
      <c r="QFQ557" s="440"/>
      <c r="QFR557" s="3"/>
      <c r="QFS557" s="580"/>
      <c r="QFT557" s="3"/>
      <c r="QFU557" s="440"/>
      <c r="QFV557" s="3"/>
      <c r="QFW557" s="580"/>
      <c r="QFX557" s="3"/>
      <c r="QFY557" s="440"/>
      <c r="QFZ557" s="3"/>
      <c r="QGA557" s="580"/>
      <c r="QGB557" s="3"/>
      <c r="QGC557" s="440"/>
      <c r="QGD557" s="3"/>
      <c r="QGE557" s="580"/>
      <c r="QGF557" s="3"/>
      <c r="QGG557" s="440"/>
      <c r="QGH557" s="3"/>
      <c r="QGI557" s="580"/>
      <c r="QGJ557" s="3"/>
      <c r="QGK557" s="440"/>
      <c r="QGL557" s="3"/>
      <c r="QGM557" s="580"/>
      <c r="QGN557" s="3"/>
      <c r="QGO557" s="440"/>
      <c r="QGP557" s="3"/>
      <c r="QGQ557" s="580"/>
      <c r="QGR557" s="3"/>
      <c r="QGS557" s="440"/>
      <c r="QGT557" s="3"/>
      <c r="QGU557" s="580"/>
      <c r="QGV557" s="3"/>
      <c r="QGW557" s="440"/>
      <c r="QGX557" s="3"/>
      <c r="QGY557" s="580"/>
      <c r="QGZ557" s="3"/>
      <c r="QHA557" s="440"/>
      <c r="QHB557" s="3"/>
      <c r="QHC557" s="580"/>
      <c r="QHD557" s="3"/>
      <c r="QHE557" s="440"/>
      <c r="QHF557" s="3"/>
      <c r="QHG557" s="580"/>
      <c r="QHH557" s="3"/>
      <c r="QHI557" s="440"/>
      <c r="QHJ557" s="3"/>
      <c r="QHK557" s="580"/>
      <c r="QHL557" s="3"/>
      <c r="QHM557" s="440"/>
      <c r="QHN557" s="3"/>
      <c r="QHO557" s="580"/>
      <c r="QHP557" s="3"/>
      <c r="QHQ557" s="440"/>
      <c r="QHR557" s="3"/>
      <c r="QHS557" s="580"/>
      <c r="QHT557" s="3"/>
      <c r="QHU557" s="440"/>
      <c r="QHV557" s="3"/>
      <c r="QHW557" s="580"/>
      <c r="QHX557" s="3"/>
      <c r="QHY557" s="440"/>
      <c r="QHZ557" s="3"/>
      <c r="QIA557" s="580"/>
      <c r="QIB557" s="3"/>
      <c r="QIC557" s="440"/>
      <c r="QID557" s="3"/>
      <c r="QIE557" s="580"/>
      <c r="QIF557" s="3"/>
      <c r="QIG557" s="440"/>
      <c r="QIH557" s="3"/>
      <c r="QII557" s="580"/>
      <c r="QIJ557" s="3"/>
      <c r="QIK557" s="440"/>
      <c r="QIL557" s="3"/>
      <c r="QIM557" s="580"/>
      <c r="QIN557" s="3"/>
      <c r="QIO557" s="440"/>
      <c r="QIP557" s="3"/>
      <c r="QIQ557" s="580"/>
      <c r="QIR557" s="3"/>
      <c r="QIS557" s="440"/>
      <c r="QIT557" s="3"/>
      <c r="QIU557" s="580"/>
      <c r="QIV557" s="3"/>
      <c r="QIW557" s="440"/>
      <c r="QIX557" s="3"/>
      <c r="QIY557" s="580"/>
      <c r="QIZ557" s="3"/>
      <c r="QJA557" s="440"/>
      <c r="QJB557" s="3"/>
      <c r="QJC557" s="580"/>
      <c r="QJD557" s="3"/>
      <c r="QJE557" s="440"/>
      <c r="QJF557" s="3"/>
      <c r="QJG557" s="580"/>
      <c r="QJH557" s="3"/>
      <c r="QJI557" s="440"/>
      <c r="QJJ557" s="3"/>
      <c r="QJK557" s="580"/>
      <c r="QJL557" s="3"/>
      <c r="QJM557" s="440"/>
      <c r="QJN557" s="3"/>
      <c r="QJO557" s="580"/>
      <c r="QJP557" s="3"/>
      <c r="QJQ557" s="440"/>
      <c r="QJR557" s="3"/>
      <c r="QJS557" s="580"/>
      <c r="QJT557" s="3"/>
      <c r="QJU557" s="440"/>
      <c r="QJV557" s="3"/>
      <c r="QJW557" s="580"/>
      <c r="QJX557" s="3"/>
      <c r="QJY557" s="440"/>
      <c r="QJZ557" s="3"/>
      <c r="QKA557" s="580"/>
      <c r="QKB557" s="3"/>
      <c r="QKC557" s="440"/>
      <c r="QKD557" s="3"/>
      <c r="QKE557" s="580"/>
      <c r="QKF557" s="3"/>
      <c r="QKG557" s="440"/>
      <c r="QKH557" s="3"/>
      <c r="QKI557" s="580"/>
      <c r="QKJ557" s="3"/>
      <c r="QKK557" s="440"/>
      <c r="QKL557" s="3"/>
      <c r="QKM557" s="580"/>
      <c r="QKN557" s="3"/>
      <c r="QKO557" s="440"/>
      <c r="QKP557" s="3"/>
      <c r="QKQ557" s="580"/>
      <c r="QKR557" s="3"/>
      <c r="QKS557" s="440"/>
      <c r="QKT557" s="3"/>
      <c r="QKU557" s="580"/>
      <c r="QKV557" s="3"/>
      <c r="QKW557" s="440"/>
      <c r="QKX557" s="3"/>
      <c r="QKY557" s="580"/>
      <c r="QKZ557" s="3"/>
      <c r="QLA557" s="440"/>
      <c r="QLB557" s="3"/>
      <c r="QLC557" s="580"/>
      <c r="QLD557" s="3"/>
      <c r="QLE557" s="440"/>
      <c r="QLF557" s="3"/>
      <c r="QLG557" s="580"/>
      <c r="QLH557" s="3"/>
      <c r="QLI557" s="440"/>
      <c r="QLJ557" s="3"/>
      <c r="QLK557" s="580"/>
      <c r="QLL557" s="3"/>
      <c r="QLM557" s="440"/>
      <c r="QLN557" s="3"/>
      <c r="QLO557" s="580"/>
      <c r="QLP557" s="3"/>
      <c r="QLQ557" s="440"/>
      <c r="QLR557" s="3"/>
      <c r="QLS557" s="580"/>
      <c r="QLT557" s="3"/>
      <c r="QLU557" s="440"/>
      <c r="QLV557" s="3"/>
      <c r="QLW557" s="580"/>
      <c r="QLX557" s="3"/>
      <c r="QLY557" s="440"/>
      <c r="QLZ557" s="3"/>
      <c r="QMA557" s="580"/>
      <c r="QMB557" s="3"/>
      <c r="QMC557" s="440"/>
      <c r="QMD557" s="3"/>
      <c r="QME557" s="580"/>
      <c r="QMF557" s="3"/>
      <c r="QMG557" s="440"/>
      <c r="QMH557" s="3"/>
      <c r="QMI557" s="580"/>
      <c r="QMJ557" s="3"/>
      <c r="QMK557" s="440"/>
      <c r="QML557" s="3"/>
      <c r="QMM557" s="580"/>
      <c r="QMN557" s="3"/>
      <c r="QMO557" s="440"/>
      <c r="QMP557" s="3"/>
      <c r="QMQ557" s="580"/>
      <c r="QMR557" s="3"/>
      <c r="QMS557" s="440"/>
      <c r="QMT557" s="3"/>
      <c r="QMU557" s="580"/>
      <c r="QMV557" s="3"/>
      <c r="QMW557" s="440"/>
      <c r="QMX557" s="3"/>
      <c r="QMY557" s="580"/>
      <c r="QMZ557" s="3"/>
      <c r="QNA557" s="440"/>
      <c r="QNB557" s="3"/>
      <c r="QNC557" s="580"/>
      <c r="QND557" s="3"/>
      <c r="QNE557" s="440"/>
      <c r="QNF557" s="3"/>
      <c r="QNG557" s="580"/>
      <c r="QNH557" s="3"/>
      <c r="QNI557" s="440"/>
      <c r="QNJ557" s="3"/>
      <c r="QNK557" s="580"/>
      <c r="QNL557" s="3"/>
      <c r="QNM557" s="440"/>
      <c r="QNN557" s="3"/>
      <c r="QNO557" s="580"/>
      <c r="QNP557" s="3"/>
      <c r="QNQ557" s="440"/>
      <c r="QNR557" s="3"/>
      <c r="QNS557" s="580"/>
      <c r="QNT557" s="3"/>
      <c r="QNU557" s="440"/>
      <c r="QNV557" s="3"/>
      <c r="QNW557" s="580"/>
      <c r="QNX557" s="3"/>
      <c r="QNY557" s="440"/>
      <c r="QNZ557" s="3"/>
      <c r="QOA557" s="580"/>
      <c r="QOB557" s="3"/>
      <c r="QOC557" s="440"/>
      <c r="QOD557" s="3"/>
      <c r="QOE557" s="580"/>
      <c r="QOF557" s="3"/>
      <c r="QOG557" s="440"/>
      <c r="QOH557" s="3"/>
      <c r="QOI557" s="580"/>
      <c r="QOJ557" s="3"/>
      <c r="QOK557" s="440"/>
      <c r="QOL557" s="3"/>
      <c r="QOM557" s="580"/>
      <c r="QON557" s="3"/>
      <c r="QOO557" s="440"/>
      <c r="QOP557" s="3"/>
      <c r="QOQ557" s="580"/>
      <c r="QOR557" s="3"/>
      <c r="QOS557" s="440"/>
      <c r="QOT557" s="3"/>
      <c r="QOU557" s="580"/>
      <c r="QOV557" s="3"/>
      <c r="QOW557" s="440"/>
      <c r="QOX557" s="3"/>
      <c r="QOY557" s="580"/>
      <c r="QOZ557" s="3"/>
      <c r="QPA557" s="440"/>
      <c r="QPB557" s="3"/>
      <c r="QPC557" s="580"/>
      <c r="QPD557" s="3"/>
      <c r="QPE557" s="440"/>
      <c r="QPF557" s="3"/>
      <c r="QPG557" s="580"/>
      <c r="QPH557" s="3"/>
      <c r="QPI557" s="440"/>
      <c r="QPJ557" s="3"/>
      <c r="QPK557" s="580"/>
      <c r="QPL557" s="3"/>
      <c r="QPM557" s="440"/>
      <c r="QPN557" s="3"/>
      <c r="QPO557" s="580"/>
      <c r="QPP557" s="3"/>
      <c r="QPQ557" s="440"/>
      <c r="QPR557" s="3"/>
      <c r="QPS557" s="580"/>
      <c r="QPT557" s="3"/>
      <c r="QPU557" s="440"/>
      <c r="QPV557" s="3"/>
      <c r="QPW557" s="580"/>
      <c r="QPX557" s="3"/>
      <c r="QPY557" s="440"/>
      <c r="QPZ557" s="3"/>
      <c r="QQA557" s="580"/>
      <c r="QQB557" s="3"/>
      <c r="QQC557" s="440"/>
      <c r="QQD557" s="3"/>
      <c r="QQE557" s="580"/>
      <c r="QQF557" s="3"/>
      <c r="QQG557" s="440"/>
      <c r="QQH557" s="3"/>
      <c r="QQI557" s="580"/>
      <c r="QQJ557" s="3"/>
      <c r="QQK557" s="440"/>
      <c r="QQL557" s="3"/>
      <c r="QQM557" s="580"/>
      <c r="QQN557" s="3"/>
      <c r="QQO557" s="440"/>
      <c r="QQP557" s="3"/>
      <c r="QQQ557" s="580"/>
      <c r="QQR557" s="3"/>
      <c r="QQS557" s="440"/>
      <c r="QQT557" s="3"/>
      <c r="QQU557" s="580"/>
      <c r="QQV557" s="3"/>
      <c r="QQW557" s="440"/>
      <c r="QQX557" s="3"/>
      <c r="QQY557" s="580"/>
      <c r="QQZ557" s="3"/>
      <c r="QRA557" s="440"/>
      <c r="QRB557" s="3"/>
      <c r="QRC557" s="580"/>
      <c r="QRD557" s="3"/>
      <c r="QRE557" s="440"/>
      <c r="QRF557" s="3"/>
      <c r="QRG557" s="580"/>
      <c r="QRH557" s="3"/>
      <c r="QRI557" s="440"/>
      <c r="QRJ557" s="3"/>
      <c r="QRK557" s="580"/>
      <c r="QRL557" s="3"/>
      <c r="QRM557" s="440"/>
      <c r="QRN557" s="3"/>
      <c r="QRO557" s="580"/>
      <c r="QRP557" s="3"/>
      <c r="QRQ557" s="440"/>
      <c r="QRR557" s="3"/>
      <c r="QRS557" s="580"/>
      <c r="QRT557" s="3"/>
      <c r="QRU557" s="440"/>
      <c r="QRV557" s="3"/>
      <c r="QRW557" s="580"/>
      <c r="QRX557" s="3"/>
      <c r="QRY557" s="440"/>
      <c r="QRZ557" s="3"/>
      <c r="QSA557" s="580"/>
      <c r="QSB557" s="3"/>
      <c r="QSC557" s="440"/>
      <c r="QSD557" s="3"/>
      <c r="QSE557" s="580"/>
      <c r="QSF557" s="3"/>
      <c r="QSG557" s="440"/>
      <c r="QSH557" s="3"/>
      <c r="QSI557" s="580"/>
      <c r="QSJ557" s="3"/>
      <c r="QSK557" s="440"/>
      <c r="QSL557" s="3"/>
      <c r="QSM557" s="580"/>
      <c r="QSN557" s="3"/>
      <c r="QSO557" s="440"/>
      <c r="QSP557" s="3"/>
      <c r="QSQ557" s="580"/>
      <c r="QSR557" s="3"/>
      <c r="QSS557" s="440"/>
      <c r="QST557" s="3"/>
      <c r="QSU557" s="580"/>
      <c r="QSV557" s="3"/>
      <c r="QSW557" s="440"/>
      <c r="QSX557" s="3"/>
      <c r="QSY557" s="580"/>
      <c r="QSZ557" s="3"/>
      <c r="QTA557" s="440"/>
      <c r="QTB557" s="3"/>
      <c r="QTC557" s="580"/>
      <c r="QTD557" s="3"/>
      <c r="QTE557" s="440"/>
      <c r="QTF557" s="3"/>
      <c r="QTG557" s="580"/>
      <c r="QTH557" s="3"/>
      <c r="QTI557" s="440"/>
      <c r="QTJ557" s="3"/>
      <c r="QTK557" s="580"/>
      <c r="QTL557" s="3"/>
      <c r="QTM557" s="440"/>
      <c r="QTN557" s="3"/>
      <c r="QTO557" s="580"/>
      <c r="QTP557" s="3"/>
      <c r="QTQ557" s="440"/>
      <c r="QTR557" s="3"/>
      <c r="QTS557" s="580"/>
      <c r="QTT557" s="3"/>
      <c r="QTU557" s="440"/>
      <c r="QTV557" s="3"/>
      <c r="QTW557" s="580"/>
      <c r="QTX557" s="3"/>
      <c r="QTY557" s="440"/>
      <c r="QTZ557" s="3"/>
      <c r="QUA557" s="580"/>
      <c r="QUB557" s="3"/>
      <c r="QUC557" s="440"/>
      <c r="QUD557" s="3"/>
      <c r="QUE557" s="580"/>
      <c r="QUF557" s="3"/>
      <c r="QUG557" s="440"/>
      <c r="QUH557" s="3"/>
      <c r="QUI557" s="580"/>
      <c r="QUJ557" s="3"/>
      <c r="QUK557" s="440"/>
      <c r="QUL557" s="3"/>
      <c r="QUM557" s="580"/>
      <c r="QUN557" s="3"/>
      <c r="QUO557" s="440"/>
      <c r="QUP557" s="3"/>
      <c r="QUQ557" s="580"/>
      <c r="QUR557" s="3"/>
      <c r="QUS557" s="440"/>
      <c r="QUT557" s="3"/>
      <c r="QUU557" s="580"/>
      <c r="QUV557" s="3"/>
      <c r="QUW557" s="440"/>
      <c r="QUX557" s="3"/>
      <c r="QUY557" s="580"/>
      <c r="QUZ557" s="3"/>
      <c r="QVA557" s="440"/>
      <c r="QVB557" s="3"/>
      <c r="QVC557" s="580"/>
      <c r="QVD557" s="3"/>
      <c r="QVE557" s="440"/>
      <c r="QVF557" s="3"/>
      <c r="QVG557" s="580"/>
      <c r="QVH557" s="3"/>
      <c r="QVI557" s="440"/>
      <c r="QVJ557" s="3"/>
      <c r="QVK557" s="580"/>
      <c r="QVL557" s="3"/>
      <c r="QVM557" s="440"/>
      <c r="QVN557" s="3"/>
      <c r="QVO557" s="580"/>
      <c r="QVP557" s="3"/>
      <c r="QVQ557" s="440"/>
      <c r="QVR557" s="3"/>
      <c r="QVS557" s="580"/>
      <c r="QVT557" s="3"/>
      <c r="QVU557" s="440"/>
      <c r="QVV557" s="3"/>
      <c r="QVW557" s="580"/>
      <c r="QVX557" s="3"/>
      <c r="QVY557" s="440"/>
      <c r="QVZ557" s="3"/>
      <c r="QWA557" s="580"/>
      <c r="QWB557" s="3"/>
      <c r="QWC557" s="440"/>
      <c r="QWD557" s="3"/>
      <c r="QWE557" s="580"/>
      <c r="QWF557" s="3"/>
      <c r="QWG557" s="440"/>
      <c r="QWH557" s="3"/>
      <c r="QWI557" s="580"/>
      <c r="QWJ557" s="3"/>
      <c r="QWK557" s="440"/>
      <c r="QWL557" s="3"/>
      <c r="QWM557" s="580"/>
      <c r="QWN557" s="3"/>
      <c r="QWO557" s="440"/>
      <c r="QWP557" s="3"/>
      <c r="QWQ557" s="580"/>
      <c r="QWR557" s="3"/>
      <c r="QWS557" s="440"/>
      <c r="QWT557" s="3"/>
      <c r="QWU557" s="580"/>
      <c r="QWV557" s="3"/>
      <c r="QWW557" s="440"/>
      <c r="QWX557" s="3"/>
      <c r="QWY557" s="580"/>
      <c r="QWZ557" s="3"/>
      <c r="QXA557" s="440"/>
      <c r="QXB557" s="3"/>
      <c r="QXC557" s="580"/>
      <c r="QXD557" s="3"/>
      <c r="QXE557" s="440"/>
      <c r="QXF557" s="3"/>
      <c r="QXG557" s="580"/>
      <c r="QXH557" s="3"/>
      <c r="QXI557" s="440"/>
      <c r="QXJ557" s="3"/>
      <c r="QXK557" s="580"/>
      <c r="QXL557" s="3"/>
      <c r="QXM557" s="440"/>
      <c r="QXN557" s="3"/>
      <c r="QXO557" s="580"/>
      <c r="QXP557" s="3"/>
      <c r="QXQ557" s="440"/>
      <c r="QXR557" s="3"/>
      <c r="QXS557" s="580"/>
      <c r="QXT557" s="3"/>
      <c r="QXU557" s="440"/>
      <c r="QXV557" s="3"/>
      <c r="QXW557" s="580"/>
      <c r="QXX557" s="3"/>
      <c r="QXY557" s="440"/>
      <c r="QXZ557" s="3"/>
      <c r="QYA557" s="580"/>
      <c r="QYB557" s="3"/>
      <c r="QYC557" s="440"/>
      <c r="QYD557" s="3"/>
      <c r="QYE557" s="580"/>
      <c r="QYF557" s="3"/>
      <c r="QYG557" s="440"/>
      <c r="QYH557" s="3"/>
      <c r="QYI557" s="580"/>
      <c r="QYJ557" s="3"/>
      <c r="QYK557" s="440"/>
      <c r="QYL557" s="3"/>
      <c r="QYM557" s="580"/>
      <c r="QYN557" s="3"/>
      <c r="QYO557" s="440"/>
      <c r="QYP557" s="3"/>
      <c r="QYQ557" s="580"/>
      <c r="QYR557" s="3"/>
      <c r="QYS557" s="440"/>
      <c r="QYT557" s="3"/>
      <c r="QYU557" s="580"/>
      <c r="QYV557" s="3"/>
      <c r="QYW557" s="440"/>
      <c r="QYX557" s="3"/>
      <c r="QYY557" s="580"/>
      <c r="QYZ557" s="3"/>
      <c r="QZA557" s="440"/>
      <c r="QZB557" s="3"/>
      <c r="QZC557" s="580"/>
      <c r="QZD557" s="3"/>
      <c r="QZE557" s="440"/>
      <c r="QZF557" s="3"/>
      <c r="QZG557" s="580"/>
      <c r="QZH557" s="3"/>
      <c r="QZI557" s="440"/>
      <c r="QZJ557" s="3"/>
      <c r="QZK557" s="580"/>
      <c r="QZL557" s="3"/>
      <c r="QZM557" s="440"/>
      <c r="QZN557" s="3"/>
      <c r="QZO557" s="580"/>
      <c r="QZP557" s="3"/>
      <c r="QZQ557" s="440"/>
      <c r="QZR557" s="3"/>
      <c r="QZS557" s="580"/>
      <c r="QZT557" s="3"/>
      <c r="QZU557" s="440"/>
      <c r="QZV557" s="3"/>
      <c r="QZW557" s="580"/>
      <c r="QZX557" s="3"/>
      <c r="QZY557" s="440"/>
      <c r="QZZ557" s="3"/>
      <c r="RAA557" s="580"/>
      <c r="RAB557" s="3"/>
      <c r="RAC557" s="440"/>
      <c r="RAD557" s="3"/>
      <c r="RAE557" s="580"/>
      <c r="RAF557" s="3"/>
      <c r="RAG557" s="440"/>
      <c r="RAH557" s="3"/>
      <c r="RAI557" s="580"/>
      <c r="RAJ557" s="3"/>
      <c r="RAK557" s="440"/>
      <c r="RAL557" s="3"/>
      <c r="RAM557" s="580"/>
      <c r="RAN557" s="3"/>
      <c r="RAO557" s="440"/>
      <c r="RAP557" s="3"/>
      <c r="RAQ557" s="580"/>
      <c r="RAR557" s="3"/>
      <c r="RAS557" s="440"/>
      <c r="RAT557" s="3"/>
      <c r="RAU557" s="580"/>
      <c r="RAV557" s="3"/>
      <c r="RAW557" s="440"/>
      <c r="RAX557" s="3"/>
      <c r="RAY557" s="580"/>
      <c r="RAZ557" s="3"/>
      <c r="RBA557" s="440"/>
      <c r="RBB557" s="3"/>
      <c r="RBC557" s="580"/>
      <c r="RBD557" s="3"/>
      <c r="RBE557" s="440"/>
      <c r="RBF557" s="3"/>
      <c r="RBG557" s="580"/>
      <c r="RBH557" s="3"/>
      <c r="RBI557" s="440"/>
      <c r="RBJ557" s="3"/>
      <c r="RBK557" s="580"/>
      <c r="RBL557" s="3"/>
      <c r="RBM557" s="440"/>
      <c r="RBN557" s="3"/>
      <c r="RBO557" s="580"/>
      <c r="RBP557" s="3"/>
      <c r="RBQ557" s="440"/>
      <c r="RBR557" s="3"/>
      <c r="RBS557" s="580"/>
      <c r="RBT557" s="3"/>
      <c r="RBU557" s="440"/>
      <c r="RBV557" s="3"/>
      <c r="RBW557" s="580"/>
      <c r="RBX557" s="3"/>
      <c r="RBY557" s="440"/>
      <c r="RBZ557" s="3"/>
      <c r="RCA557" s="580"/>
      <c r="RCB557" s="3"/>
      <c r="RCC557" s="440"/>
      <c r="RCD557" s="3"/>
      <c r="RCE557" s="580"/>
      <c r="RCF557" s="3"/>
      <c r="RCG557" s="440"/>
      <c r="RCH557" s="3"/>
      <c r="RCI557" s="580"/>
      <c r="RCJ557" s="3"/>
      <c r="RCK557" s="440"/>
      <c r="RCL557" s="3"/>
      <c r="RCM557" s="580"/>
      <c r="RCN557" s="3"/>
      <c r="RCO557" s="440"/>
      <c r="RCP557" s="3"/>
      <c r="RCQ557" s="580"/>
      <c r="RCR557" s="3"/>
      <c r="RCS557" s="440"/>
      <c r="RCT557" s="3"/>
      <c r="RCU557" s="580"/>
      <c r="RCV557" s="3"/>
      <c r="RCW557" s="440"/>
      <c r="RCX557" s="3"/>
      <c r="RCY557" s="580"/>
      <c r="RCZ557" s="3"/>
      <c r="RDA557" s="440"/>
      <c r="RDB557" s="3"/>
      <c r="RDC557" s="580"/>
      <c r="RDD557" s="3"/>
      <c r="RDE557" s="440"/>
      <c r="RDF557" s="3"/>
      <c r="RDG557" s="580"/>
      <c r="RDH557" s="3"/>
      <c r="RDI557" s="440"/>
      <c r="RDJ557" s="3"/>
      <c r="RDK557" s="580"/>
      <c r="RDL557" s="3"/>
      <c r="RDM557" s="440"/>
      <c r="RDN557" s="3"/>
      <c r="RDO557" s="580"/>
      <c r="RDP557" s="3"/>
      <c r="RDQ557" s="440"/>
      <c r="RDR557" s="3"/>
      <c r="RDS557" s="580"/>
      <c r="RDT557" s="3"/>
      <c r="RDU557" s="440"/>
      <c r="RDV557" s="3"/>
      <c r="RDW557" s="580"/>
      <c r="RDX557" s="3"/>
      <c r="RDY557" s="440"/>
      <c r="RDZ557" s="3"/>
      <c r="REA557" s="580"/>
      <c r="REB557" s="3"/>
      <c r="REC557" s="440"/>
      <c r="RED557" s="3"/>
      <c r="REE557" s="580"/>
      <c r="REF557" s="3"/>
      <c r="REG557" s="440"/>
      <c r="REH557" s="3"/>
      <c r="REI557" s="580"/>
      <c r="REJ557" s="3"/>
      <c r="REK557" s="440"/>
      <c r="REL557" s="3"/>
      <c r="REM557" s="580"/>
      <c r="REN557" s="3"/>
      <c r="REO557" s="440"/>
      <c r="REP557" s="3"/>
      <c r="REQ557" s="580"/>
      <c r="RER557" s="3"/>
      <c r="RES557" s="440"/>
      <c r="RET557" s="3"/>
      <c r="REU557" s="580"/>
      <c r="REV557" s="3"/>
      <c r="REW557" s="440"/>
      <c r="REX557" s="3"/>
      <c r="REY557" s="580"/>
      <c r="REZ557" s="3"/>
      <c r="RFA557" s="440"/>
      <c r="RFB557" s="3"/>
      <c r="RFC557" s="580"/>
      <c r="RFD557" s="3"/>
      <c r="RFE557" s="440"/>
      <c r="RFF557" s="3"/>
      <c r="RFG557" s="580"/>
      <c r="RFH557" s="3"/>
      <c r="RFI557" s="440"/>
      <c r="RFJ557" s="3"/>
      <c r="RFK557" s="580"/>
      <c r="RFL557" s="3"/>
      <c r="RFM557" s="440"/>
      <c r="RFN557" s="3"/>
      <c r="RFO557" s="580"/>
      <c r="RFP557" s="3"/>
      <c r="RFQ557" s="440"/>
      <c r="RFR557" s="3"/>
      <c r="RFS557" s="580"/>
      <c r="RFT557" s="3"/>
      <c r="RFU557" s="440"/>
      <c r="RFV557" s="3"/>
      <c r="RFW557" s="580"/>
      <c r="RFX557" s="3"/>
      <c r="RFY557" s="440"/>
      <c r="RFZ557" s="3"/>
      <c r="RGA557" s="580"/>
      <c r="RGB557" s="3"/>
      <c r="RGC557" s="440"/>
      <c r="RGD557" s="3"/>
      <c r="RGE557" s="580"/>
      <c r="RGF557" s="3"/>
      <c r="RGG557" s="440"/>
      <c r="RGH557" s="3"/>
      <c r="RGI557" s="580"/>
      <c r="RGJ557" s="3"/>
      <c r="RGK557" s="440"/>
      <c r="RGL557" s="3"/>
      <c r="RGM557" s="580"/>
      <c r="RGN557" s="3"/>
      <c r="RGO557" s="440"/>
      <c r="RGP557" s="3"/>
      <c r="RGQ557" s="580"/>
      <c r="RGR557" s="3"/>
      <c r="RGS557" s="440"/>
      <c r="RGT557" s="3"/>
      <c r="RGU557" s="580"/>
      <c r="RGV557" s="3"/>
      <c r="RGW557" s="440"/>
      <c r="RGX557" s="3"/>
      <c r="RGY557" s="580"/>
      <c r="RGZ557" s="3"/>
      <c r="RHA557" s="440"/>
      <c r="RHB557" s="3"/>
      <c r="RHC557" s="580"/>
      <c r="RHD557" s="3"/>
      <c r="RHE557" s="440"/>
      <c r="RHF557" s="3"/>
      <c r="RHG557" s="580"/>
      <c r="RHH557" s="3"/>
      <c r="RHI557" s="440"/>
      <c r="RHJ557" s="3"/>
      <c r="RHK557" s="580"/>
      <c r="RHL557" s="3"/>
      <c r="RHM557" s="440"/>
      <c r="RHN557" s="3"/>
      <c r="RHO557" s="580"/>
      <c r="RHP557" s="3"/>
      <c r="RHQ557" s="440"/>
      <c r="RHR557" s="3"/>
      <c r="RHS557" s="580"/>
      <c r="RHT557" s="3"/>
      <c r="RHU557" s="440"/>
      <c r="RHV557" s="3"/>
      <c r="RHW557" s="580"/>
      <c r="RHX557" s="3"/>
      <c r="RHY557" s="440"/>
      <c r="RHZ557" s="3"/>
      <c r="RIA557" s="580"/>
      <c r="RIB557" s="3"/>
      <c r="RIC557" s="440"/>
      <c r="RID557" s="3"/>
      <c r="RIE557" s="580"/>
      <c r="RIF557" s="3"/>
      <c r="RIG557" s="440"/>
      <c r="RIH557" s="3"/>
      <c r="RII557" s="580"/>
      <c r="RIJ557" s="3"/>
      <c r="RIK557" s="440"/>
      <c r="RIL557" s="3"/>
      <c r="RIM557" s="580"/>
      <c r="RIN557" s="3"/>
      <c r="RIO557" s="440"/>
      <c r="RIP557" s="3"/>
      <c r="RIQ557" s="580"/>
      <c r="RIR557" s="3"/>
      <c r="RIS557" s="440"/>
      <c r="RIT557" s="3"/>
      <c r="RIU557" s="580"/>
      <c r="RIV557" s="3"/>
      <c r="RIW557" s="440"/>
      <c r="RIX557" s="3"/>
      <c r="RIY557" s="580"/>
      <c r="RIZ557" s="3"/>
      <c r="RJA557" s="440"/>
      <c r="RJB557" s="3"/>
      <c r="RJC557" s="580"/>
      <c r="RJD557" s="3"/>
      <c r="RJE557" s="440"/>
      <c r="RJF557" s="3"/>
      <c r="RJG557" s="580"/>
      <c r="RJH557" s="3"/>
      <c r="RJI557" s="440"/>
      <c r="RJJ557" s="3"/>
      <c r="RJK557" s="580"/>
      <c r="RJL557" s="3"/>
      <c r="RJM557" s="440"/>
      <c r="RJN557" s="3"/>
      <c r="RJO557" s="580"/>
      <c r="RJP557" s="3"/>
      <c r="RJQ557" s="440"/>
      <c r="RJR557" s="3"/>
      <c r="RJS557" s="580"/>
      <c r="RJT557" s="3"/>
      <c r="RJU557" s="440"/>
      <c r="RJV557" s="3"/>
      <c r="RJW557" s="580"/>
      <c r="RJX557" s="3"/>
      <c r="RJY557" s="440"/>
      <c r="RJZ557" s="3"/>
      <c r="RKA557" s="580"/>
      <c r="RKB557" s="3"/>
      <c r="RKC557" s="440"/>
      <c r="RKD557" s="3"/>
      <c r="RKE557" s="580"/>
      <c r="RKF557" s="3"/>
      <c r="RKG557" s="440"/>
      <c r="RKH557" s="3"/>
      <c r="RKI557" s="580"/>
      <c r="RKJ557" s="3"/>
      <c r="RKK557" s="440"/>
      <c r="RKL557" s="3"/>
      <c r="RKM557" s="580"/>
      <c r="RKN557" s="3"/>
      <c r="RKO557" s="440"/>
      <c r="RKP557" s="3"/>
      <c r="RKQ557" s="580"/>
      <c r="RKR557" s="3"/>
      <c r="RKS557" s="440"/>
      <c r="RKT557" s="3"/>
      <c r="RKU557" s="580"/>
      <c r="RKV557" s="3"/>
      <c r="RKW557" s="440"/>
      <c r="RKX557" s="3"/>
      <c r="RKY557" s="580"/>
      <c r="RKZ557" s="3"/>
      <c r="RLA557" s="440"/>
      <c r="RLB557" s="3"/>
      <c r="RLC557" s="580"/>
      <c r="RLD557" s="3"/>
      <c r="RLE557" s="440"/>
      <c r="RLF557" s="3"/>
      <c r="RLG557" s="580"/>
      <c r="RLH557" s="3"/>
      <c r="RLI557" s="440"/>
      <c r="RLJ557" s="3"/>
      <c r="RLK557" s="580"/>
      <c r="RLL557" s="3"/>
      <c r="RLM557" s="440"/>
      <c r="RLN557" s="3"/>
      <c r="RLO557" s="580"/>
      <c r="RLP557" s="3"/>
      <c r="RLQ557" s="440"/>
      <c r="RLR557" s="3"/>
      <c r="RLS557" s="580"/>
      <c r="RLT557" s="3"/>
      <c r="RLU557" s="440"/>
      <c r="RLV557" s="3"/>
      <c r="RLW557" s="580"/>
      <c r="RLX557" s="3"/>
      <c r="RLY557" s="440"/>
      <c r="RLZ557" s="3"/>
      <c r="RMA557" s="580"/>
      <c r="RMB557" s="3"/>
      <c r="RMC557" s="440"/>
      <c r="RMD557" s="3"/>
      <c r="RME557" s="580"/>
      <c r="RMF557" s="3"/>
      <c r="RMG557" s="440"/>
      <c r="RMH557" s="3"/>
      <c r="RMI557" s="580"/>
      <c r="RMJ557" s="3"/>
      <c r="RMK557" s="440"/>
      <c r="RML557" s="3"/>
      <c r="RMM557" s="580"/>
      <c r="RMN557" s="3"/>
      <c r="RMO557" s="440"/>
      <c r="RMP557" s="3"/>
      <c r="RMQ557" s="580"/>
      <c r="RMR557" s="3"/>
      <c r="RMS557" s="440"/>
      <c r="RMT557" s="3"/>
      <c r="RMU557" s="580"/>
      <c r="RMV557" s="3"/>
      <c r="RMW557" s="440"/>
      <c r="RMX557" s="3"/>
      <c r="RMY557" s="580"/>
      <c r="RMZ557" s="3"/>
      <c r="RNA557" s="440"/>
      <c r="RNB557" s="3"/>
      <c r="RNC557" s="580"/>
      <c r="RND557" s="3"/>
      <c r="RNE557" s="440"/>
      <c r="RNF557" s="3"/>
      <c r="RNG557" s="580"/>
      <c r="RNH557" s="3"/>
      <c r="RNI557" s="440"/>
      <c r="RNJ557" s="3"/>
      <c r="RNK557" s="580"/>
      <c r="RNL557" s="3"/>
      <c r="RNM557" s="440"/>
      <c r="RNN557" s="3"/>
      <c r="RNO557" s="580"/>
      <c r="RNP557" s="3"/>
      <c r="RNQ557" s="440"/>
      <c r="RNR557" s="3"/>
      <c r="RNS557" s="580"/>
      <c r="RNT557" s="3"/>
      <c r="RNU557" s="440"/>
      <c r="RNV557" s="3"/>
      <c r="RNW557" s="580"/>
      <c r="RNX557" s="3"/>
      <c r="RNY557" s="440"/>
      <c r="RNZ557" s="3"/>
      <c r="ROA557" s="580"/>
      <c r="ROB557" s="3"/>
      <c r="ROC557" s="440"/>
      <c r="ROD557" s="3"/>
      <c r="ROE557" s="580"/>
      <c r="ROF557" s="3"/>
      <c r="ROG557" s="440"/>
      <c r="ROH557" s="3"/>
      <c r="ROI557" s="580"/>
      <c r="ROJ557" s="3"/>
      <c r="ROK557" s="440"/>
      <c r="ROL557" s="3"/>
      <c r="ROM557" s="580"/>
      <c r="RON557" s="3"/>
      <c r="ROO557" s="440"/>
      <c r="ROP557" s="3"/>
      <c r="ROQ557" s="580"/>
      <c r="ROR557" s="3"/>
      <c r="ROS557" s="440"/>
      <c r="ROT557" s="3"/>
      <c r="ROU557" s="580"/>
      <c r="ROV557" s="3"/>
      <c r="ROW557" s="440"/>
      <c r="ROX557" s="3"/>
      <c r="ROY557" s="580"/>
      <c r="ROZ557" s="3"/>
      <c r="RPA557" s="440"/>
      <c r="RPB557" s="3"/>
      <c r="RPC557" s="580"/>
      <c r="RPD557" s="3"/>
      <c r="RPE557" s="440"/>
      <c r="RPF557" s="3"/>
      <c r="RPG557" s="580"/>
      <c r="RPH557" s="3"/>
      <c r="RPI557" s="440"/>
      <c r="RPJ557" s="3"/>
      <c r="RPK557" s="580"/>
      <c r="RPL557" s="3"/>
      <c r="RPM557" s="440"/>
      <c r="RPN557" s="3"/>
      <c r="RPO557" s="580"/>
      <c r="RPP557" s="3"/>
      <c r="RPQ557" s="440"/>
      <c r="RPR557" s="3"/>
      <c r="RPS557" s="580"/>
      <c r="RPT557" s="3"/>
      <c r="RPU557" s="440"/>
      <c r="RPV557" s="3"/>
      <c r="RPW557" s="580"/>
      <c r="RPX557" s="3"/>
      <c r="RPY557" s="440"/>
      <c r="RPZ557" s="3"/>
      <c r="RQA557" s="580"/>
      <c r="RQB557" s="3"/>
      <c r="RQC557" s="440"/>
      <c r="RQD557" s="3"/>
      <c r="RQE557" s="580"/>
      <c r="RQF557" s="3"/>
      <c r="RQG557" s="440"/>
      <c r="RQH557" s="3"/>
      <c r="RQI557" s="580"/>
      <c r="RQJ557" s="3"/>
      <c r="RQK557" s="440"/>
      <c r="RQL557" s="3"/>
      <c r="RQM557" s="580"/>
      <c r="RQN557" s="3"/>
      <c r="RQO557" s="440"/>
      <c r="RQP557" s="3"/>
      <c r="RQQ557" s="580"/>
      <c r="RQR557" s="3"/>
      <c r="RQS557" s="440"/>
      <c r="RQT557" s="3"/>
      <c r="RQU557" s="580"/>
      <c r="RQV557" s="3"/>
      <c r="RQW557" s="440"/>
      <c r="RQX557" s="3"/>
      <c r="RQY557" s="580"/>
      <c r="RQZ557" s="3"/>
      <c r="RRA557" s="440"/>
      <c r="RRB557" s="3"/>
      <c r="RRC557" s="580"/>
      <c r="RRD557" s="3"/>
      <c r="RRE557" s="440"/>
      <c r="RRF557" s="3"/>
      <c r="RRG557" s="580"/>
      <c r="RRH557" s="3"/>
      <c r="RRI557" s="440"/>
      <c r="RRJ557" s="3"/>
      <c r="RRK557" s="580"/>
      <c r="RRL557" s="3"/>
      <c r="RRM557" s="440"/>
      <c r="RRN557" s="3"/>
      <c r="RRO557" s="580"/>
      <c r="RRP557" s="3"/>
      <c r="RRQ557" s="440"/>
      <c r="RRR557" s="3"/>
      <c r="RRS557" s="580"/>
      <c r="RRT557" s="3"/>
      <c r="RRU557" s="440"/>
      <c r="RRV557" s="3"/>
      <c r="RRW557" s="580"/>
      <c r="RRX557" s="3"/>
      <c r="RRY557" s="440"/>
      <c r="RRZ557" s="3"/>
      <c r="RSA557" s="580"/>
      <c r="RSB557" s="3"/>
      <c r="RSC557" s="440"/>
      <c r="RSD557" s="3"/>
      <c r="RSE557" s="580"/>
      <c r="RSF557" s="3"/>
      <c r="RSG557" s="440"/>
      <c r="RSH557" s="3"/>
      <c r="RSI557" s="580"/>
      <c r="RSJ557" s="3"/>
      <c r="RSK557" s="440"/>
      <c r="RSL557" s="3"/>
      <c r="RSM557" s="580"/>
      <c r="RSN557" s="3"/>
      <c r="RSO557" s="440"/>
      <c r="RSP557" s="3"/>
      <c r="RSQ557" s="580"/>
      <c r="RSR557" s="3"/>
      <c r="RSS557" s="440"/>
      <c r="RST557" s="3"/>
      <c r="RSU557" s="580"/>
      <c r="RSV557" s="3"/>
      <c r="RSW557" s="440"/>
      <c r="RSX557" s="3"/>
      <c r="RSY557" s="580"/>
      <c r="RSZ557" s="3"/>
      <c r="RTA557" s="440"/>
      <c r="RTB557" s="3"/>
      <c r="RTC557" s="580"/>
      <c r="RTD557" s="3"/>
      <c r="RTE557" s="440"/>
      <c r="RTF557" s="3"/>
      <c r="RTG557" s="580"/>
      <c r="RTH557" s="3"/>
      <c r="RTI557" s="440"/>
      <c r="RTJ557" s="3"/>
      <c r="RTK557" s="580"/>
      <c r="RTL557" s="3"/>
      <c r="RTM557" s="440"/>
      <c r="RTN557" s="3"/>
      <c r="RTO557" s="580"/>
      <c r="RTP557" s="3"/>
      <c r="RTQ557" s="440"/>
      <c r="RTR557" s="3"/>
      <c r="RTS557" s="580"/>
      <c r="RTT557" s="3"/>
      <c r="RTU557" s="440"/>
      <c r="RTV557" s="3"/>
      <c r="RTW557" s="580"/>
      <c r="RTX557" s="3"/>
      <c r="RTY557" s="440"/>
      <c r="RTZ557" s="3"/>
      <c r="RUA557" s="580"/>
      <c r="RUB557" s="3"/>
      <c r="RUC557" s="440"/>
      <c r="RUD557" s="3"/>
      <c r="RUE557" s="580"/>
      <c r="RUF557" s="3"/>
      <c r="RUG557" s="440"/>
      <c r="RUH557" s="3"/>
      <c r="RUI557" s="580"/>
      <c r="RUJ557" s="3"/>
      <c r="RUK557" s="440"/>
      <c r="RUL557" s="3"/>
      <c r="RUM557" s="580"/>
      <c r="RUN557" s="3"/>
      <c r="RUO557" s="440"/>
      <c r="RUP557" s="3"/>
      <c r="RUQ557" s="580"/>
      <c r="RUR557" s="3"/>
      <c r="RUS557" s="440"/>
      <c r="RUT557" s="3"/>
      <c r="RUU557" s="580"/>
      <c r="RUV557" s="3"/>
      <c r="RUW557" s="440"/>
      <c r="RUX557" s="3"/>
      <c r="RUY557" s="580"/>
      <c r="RUZ557" s="3"/>
      <c r="RVA557" s="440"/>
      <c r="RVB557" s="3"/>
      <c r="RVC557" s="580"/>
      <c r="RVD557" s="3"/>
      <c r="RVE557" s="440"/>
      <c r="RVF557" s="3"/>
      <c r="RVG557" s="580"/>
      <c r="RVH557" s="3"/>
      <c r="RVI557" s="440"/>
      <c r="RVJ557" s="3"/>
      <c r="RVK557" s="580"/>
      <c r="RVL557" s="3"/>
      <c r="RVM557" s="440"/>
      <c r="RVN557" s="3"/>
      <c r="RVO557" s="580"/>
      <c r="RVP557" s="3"/>
      <c r="RVQ557" s="440"/>
      <c r="RVR557" s="3"/>
      <c r="RVS557" s="580"/>
      <c r="RVT557" s="3"/>
      <c r="RVU557" s="440"/>
      <c r="RVV557" s="3"/>
      <c r="RVW557" s="580"/>
      <c r="RVX557" s="3"/>
      <c r="RVY557" s="440"/>
      <c r="RVZ557" s="3"/>
      <c r="RWA557" s="580"/>
      <c r="RWB557" s="3"/>
      <c r="RWC557" s="440"/>
      <c r="RWD557" s="3"/>
      <c r="RWE557" s="580"/>
      <c r="RWF557" s="3"/>
      <c r="RWG557" s="440"/>
      <c r="RWH557" s="3"/>
      <c r="RWI557" s="580"/>
      <c r="RWJ557" s="3"/>
      <c r="RWK557" s="440"/>
      <c r="RWL557" s="3"/>
      <c r="RWM557" s="580"/>
      <c r="RWN557" s="3"/>
      <c r="RWO557" s="440"/>
      <c r="RWP557" s="3"/>
      <c r="RWQ557" s="580"/>
      <c r="RWR557" s="3"/>
      <c r="RWS557" s="440"/>
      <c r="RWT557" s="3"/>
      <c r="RWU557" s="580"/>
      <c r="RWV557" s="3"/>
      <c r="RWW557" s="440"/>
      <c r="RWX557" s="3"/>
      <c r="RWY557" s="580"/>
      <c r="RWZ557" s="3"/>
      <c r="RXA557" s="440"/>
      <c r="RXB557" s="3"/>
      <c r="RXC557" s="580"/>
      <c r="RXD557" s="3"/>
      <c r="RXE557" s="440"/>
      <c r="RXF557" s="3"/>
      <c r="RXG557" s="580"/>
      <c r="RXH557" s="3"/>
      <c r="RXI557" s="440"/>
      <c r="RXJ557" s="3"/>
      <c r="RXK557" s="580"/>
      <c r="RXL557" s="3"/>
      <c r="RXM557" s="440"/>
      <c r="RXN557" s="3"/>
      <c r="RXO557" s="580"/>
      <c r="RXP557" s="3"/>
      <c r="RXQ557" s="440"/>
      <c r="RXR557" s="3"/>
      <c r="RXS557" s="580"/>
      <c r="RXT557" s="3"/>
      <c r="RXU557" s="440"/>
      <c r="RXV557" s="3"/>
      <c r="RXW557" s="580"/>
      <c r="RXX557" s="3"/>
      <c r="RXY557" s="440"/>
      <c r="RXZ557" s="3"/>
      <c r="RYA557" s="580"/>
      <c r="RYB557" s="3"/>
      <c r="RYC557" s="440"/>
      <c r="RYD557" s="3"/>
      <c r="RYE557" s="580"/>
      <c r="RYF557" s="3"/>
      <c r="RYG557" s="440"/>
      <c r="RYH557" s="3"/>
      <c r="RYI557" s="580"/>
      <c r="RYJ557" s="3"/>
      <c r="RYK557" s="440"/>
      <c r="RYL557" s="3"/>
      <c r="RYM557" s="580"/>
      <c r="RYN557" s="3"/>
      <c r="RYO557" s="440"/>
      <c r="RYP557" s="3"/>
      <c r="RYQ557" s="580"/>
      <c r="RYR557" s="3"/>
      <c r="RYS557" s="440"/>
      <c r="RYT557" s="3"/>
      <c r="RYU557" s="580"/>
      <c r="RYV557" s="3"/>
      <c r="RYW557" s="440"/>
      <c r="RYX557" s="3"/>
      <c r="RYY557" s="580"/>
      <c r="RYZ557" s="3"/>
      <c r="RZA557" s="440"/>
      <c r="RZB557" s="3"/>
      <c r="RZC557" s="580"/>
      <c r="RZD557" s="3"/>
      <c r="RZE557" s="440"/>
      <c r="RZF557" s="3"/>
      <c r="RZG557" s="580"/>
      <c r="RZH557" s="3"/>
      <c r="RZI557" s="440"/>
      <c r="RZJ557" s="3"/>
      <c r="RZK557" s="580"/>
      <c r="RZL557" s="3"/>
      <c r="RZM557" s="440"/>
      <c r="RZN557" s="3"/>
      <c r="RZO557" s="580"/>
      <c r="RZP557" s="3"/>
      <c r="RZQ557" s="440"/>
      <c r="RZR557" s="3"/>
      <c r="RZS557" s="580"/>
      <c r="RZT557" s="3"/>
      <c r="RZU557" s="440"/>
      <c r="RZV557" s="3"/>
      <c r="RZW557" s="580"/>
      <c r="RZX557" s="3"/>
      <c r="RZY557" s="440"/>
      <c r="RZZ557" s="3"/>
      <c r="SAA557" s="580"/>
      <c r="SAB557" s="3"/>
      <c r="SAC557" s="440"/>
      <c r="SAD557" s="3"/>
      <c r="SAE557" s="580"/>
      <c r="SAF557" s="3"/>
      <c r="SAG557" s="440"/>
      <c r="SAH557" s="3"/>
      <c r="SAI557" s="580"/>
      <c r="SAJ557" s="3"/>
      <c r="SAK557" s="440"/>
      <c r="SAL557" s="3"/>
      <c r="SAM557" s="580"/>
      <c r="SAN557" s="3"/>
      <c r="SAO557" s="440"/>
      <c r="SAP557" s="3"/>
      <c r="SAQ557" s="580"/>
      <c r="SAR557" s="3"/>
      <c r="SAS557" s="440"/>
      <c r="SAT557" s="3"/>
      <c r="SAU557" s="580"/>
      <c r="SAV557" s="3"/>
      <c r="SAW557" s="440"/>
      <c r="SAX557" s="3"/>
      <c r="SAY557" s="580"/>
      <c r="SAZ557" s="3"/>
      <c r="SBA557" s="440"/>
      <c r="SBB557" s="3"/>
      <c r="SBC557" s="580"/>
      <c r="SBD557" s="3"/>
      <c r="SBE557" s="440"/>
      <c r="SBF557" s="3"/>
      <c r="SBG557" s="580"/>
      <c r="SBH557" s="3"/>
      <c r="SBI557" s="440"/>
      <c r="SBJ557" s="3"/>
      <c r="SBK557" s="580"/>
      <c r="SBL557" s="3"/>
      <c r="SBM557" s="440"/>
      <c r="SBN557" s="3"/>
      <c r="SBO557" s="580"/>
      <c r="SBP557" s="3"/>
      <c r="SBQ557" s="440"/>
      <c r="SBR557" s="3"/>
      <c r="SBS557" s="580"/>
      <c r="SBT557" s="3"/>
      <c r="SBU557" s="440"/>
      <c r="SBV557" s="3"/>
      <c r="SBW557" s="580"/>
      <c r="SBX557" s="3"/>
      <c r="SBY557" s="440"/>
      <c r="SBZ557" s="3"/>
      <c r="SCA557" s="580"/>
      <c r="SCB557" s="3"/>
      <c r="SCC557" s="440"/>
      <c r="SCD557" s="3"/>
      <c r="SCE557" s="580"/>
      <c r="SCF557" s="3"/>
      <c r="SCG557" s="440"/>
      <c r="SCH557" s="3"/>
      <c r="SCI557" s="580"/>
      <c r="SCJ557" s="3"/>
      <c r="SCK557" s="440"/>
      <c r="SCL557" s="3"/>
      <c r="SCM557" s="580"/>
      <c r="SCN557" s="3"/>
      <c r="SCO557" s="440"/>
      <c r="SCP557" s="3"/>
      <c r="SCQ557" s="580"/>
      <c r="SCR557" s="3"/>
      <c r="SCS557" s="440"/>
      <c r="SCT557" s="3"/>
      <c r="SCU557" s="580"/>
      <c r="SCV557" s="3"/>
      <c r="SCW557" s="440"/>
      <c r="SCX557" s="3"/>
      <c r="SCY557" s="580"/>
      <c r="SCZ557" s="3"/>
      <c r="SDA557" s="440"/>
      <c r="SDB557" s="3"/>
      <c r="SDC557" s="580"/>
      <c r="SDD557" s="3"/>
      <c r="SDE557" s="440"/>
      <c r="SDF557" s="3"/>
      <c r="SDG557" s="580"/>
      <c r="SDH557" s="3"/>
      <c r="SDI557" s="440"/>
      <c r="SDJ557" s="3"/>
      <c r="SDK557" s="580"/>
      <c r="SDL557" s="3"/>
      <c r="SDM557" s="440"/>
      <c r="SDN557" s="3"/>
      <c r="SDO557" s="580"/>
      <c r="SDP557" s="3"/>
      <c r="SDQ557" s="440"/>
      <c r="SDR557" s="3"/>
      <c r="SDS557" s="580"/>
      <c r="SDT557" s="3"/>
      <c r="SDU557" s="440"/>
      <c r="SDV557" s="3"/>
      <c r="SDW557" s="580"/>
      <c r="SDX557" s="3"/>
      <c r="SDY557" s="440"/>
      <c r="SDZ557" s="3"/>
      <c r="SEA557" s="580"/>
      <c r="SEB557" s="3"/>
      <c r="SEC557" s="440"/>
      <c r="SED557" s="3"/>
      <c r="SEE557" s="580"/>
      <c r="SEF557" s="3"/>
      <c r="SEG557" s="440"/>
      <c r="SEH557" s="3"/>
      <c r="SEI557" s="580"/>
      <c r="SEJ557" s="3"/>
      <c r="SEK557" s="440"/>
      <c r="SEL557" s="3"/>
      <c r="SEM557" s="580"/>
      <c r="SEN557" s="3"/>
      <c r="SEO557" s="440"/>
      <c r="SEP557" s="3"/>
      <c r="SEQ557" s="580"/>
      <c r="SER557" s="3"/>
      <c r="SES557" s="440"/>
      <c r="SET557" s="3"/>
      <c r="SEU557" s="580"/>
      <c r="SEV557" s="3"/>
      <c r="SEW557" s="440"/>
      <c r="SEX557" s="3"/>
      <c r="SEY557" s="580"/>
      <c r="SEZ557" s="3"/>
      <c r="SFA557" s="440"/>
      <c r="SFB557" s="3"/>
      <c r="SFC557" s="580"/>
      <c r="SFD557" s="3"/>
      <c r="SFE557" s="440"/>
      <c r="SFF557" s="3"/>
      <c r="SFG557" s="580"/>
      <c r="SFH557" s="3"/>
      <c r="SFI557" s="440"/>
      <c r="SFJ557" s="3"/>
      <c r="SFK557" s="580"/>
      <c r="SFL557" s="3"/>
      <c r="SFM557" s="440"/>
      <c r="SFN557" s="3"/>
      <c r="SFO557" s="580"/>
      <c r="SFP557" s="3"/>
      <c r="SFQ557" s="440"/>
      <c r="SFR557" s="3"/>
      <c r="SFS557" s="580"/>
      <c r="SFT557" s="3"/>
      <c r="SFU557" s="440"/>
      <c r="SFV557" s="3"/>
      <c r="SFW557" s="580"/>
      <c r="SFX557" s="3"/>
      <c r="SFY557" s="440"/>
      <c r="SFZ557" s="3"/>
      <c r="SGA557" s="580"/>
      <c r="SGB557" s="3"/>
      <c r="SGC557" s="440"/>
      <c r="SGD557" s="3"/>
      <c r="SGE557" s="580"/>
      <c r="SGF557" s="3"/>
      <c r="SGG557" s="440"/>
      <c r="SGH557" s="3"/>
      <c r="SGI557" s="580"/>
      <c r="SGJ557" s="3"/>
      <c r="SGK557" s="440"/>
      <c r="SGL557" s="3"/>
      <c r="SGM557" s="580"/>
      <c r="SGN557" s="3"/>
      <c r="SGO557" s="440"/>
      <c r="SGP557" s="3"/>
      <c r="SGQ557" s="580"/>
      <c r="SGR557" s="3"/>
      <c r="SGS557" s="440"/>
      <c r="SGT557" s="3"/>
      <c r="SGU557" s="580"/>
      <c r="SGV557" s="3"/>
      <c r="SGW557" s="440"/>
      <c r="SGX557" s="3"/>
      <c r="SGY557" s="580"/>
      <c r="SGZ557" s="3"/>
      <c r="SHA557" s="440"/>
      <c r="SHB557" s="3"/>
      <c r="SHC557" s="580"/>
      <c r="SHD557" s="3"/>
      <c r="SHE557" s="440"/>
      <c r="SHF557" s="3"/>
      <c r="SHG557" s="580"/>
      <c r="SHH557" s="3"/>
      <c r="SHI557" s="440"/>
      <c r="SHJ557" s="3"/>
      <c r="SHK557" s="580"/>
      <c r="SHL557" s="3"/>
      <c r="SHM557" s="440"/>
      <c r="SHN557" s="3"/>
      <c r="SHO557" s="580"/>
      <c r="SHP557" s="3"/>
      <c r="SHQ557" s="440"/>
      <c r="SHR557" s="3"/>
      <c r="SHS557" s="580"/>
      <c r="SHT557" s="3"/>
      <c r="SHU557" s="440"/>
      <c r="SHV557" s="3"/>
      <c r="SHW557" s="580"/>
      <c r="SHX557" s="3"/>
      <c r="SHY557" s="440"/>
      <c r="SHZ557" s="3"/>
      <c r="SIA557" s="580"/>
      <c r="SIB557" s="3"/>
      <c r="SIC557" s="440"/>
      <c r="SID557" s="3"/>
      <c r="SIE557" s="580"/>
      <c r="SIF557" s="3"/>
      <c r="SIG557" s="440"/>
      <c r="SIH557" s="3"/>
      <c r="SII557" s="580"/>
      <c r="SIJ557" s="3"/>
      <c r="SIK557" s="440"/>
      <c r="SIL557" s="3"/>
      <c r="SIM557" s="580"/>
      <c r="SIN557" s="3"/>
      <c r="SIO557" s="440"/>
      <c r="SIP557" s="3"/>
      <c r="SIQ557" s="580"/>
      <c r="SIR557" s="3"/>
      <c r="SIS557" s="440"/>
      <c r="SIT557" s="3"/>
      <c r="SIU557" s="580"/>
      <c r="SIV557" s="3"/>
      <c r="SIW557" s="440"/>
      <c r="SIX557" s="3"/>
      <c r="SIY557" s="580"/>
      <c r="SIZ557" s="3"/>
      <c r="SJA557" s="440"/>
      <c r="SJB557" s="3"/>
      <c r="SJC557" s="580"/>
      <c r="SJD557" s="3"/>
      <c r="SJE557" s="440"/>
      <c r="SJF557" s="3"/>
      <c r="SJG557" s="580"/>
      <c r="SJH557" s="3"/>
      <c r="SJI557" s="440"/>
      <c r="SJJ557" s="3"/>
      <c r="SJK557" s="580"/>
      <c r="SJL557" s="3"/>
      <c r="SJM557" s="440"/>
      <c r="SJN557" s="3"/>
      <c r="SJO557" s="580"/>
      <c r="SJP557" s="3"/>
      <c r="SJQ557" s="440"/>
      <c r="SJR557" s="3"/>
      <c r="SJS557" s="580"/>
      <c r="SJT557" s="3"/>
      <c r="SJU557" s="440"/>
      <c r="SJV557" s="3"/>
      <c r="SJW557" s="580"/>
      <c r="SJX557" s="3"/>
      <c r="SJY557" s="440"/>
      <c r="SJZ557" s="3"/>
      <c r="SKA557" s="580"/>
      <c r="SKB557" s="3"/>
      <c r="SKC557" s="440"/>
      <c r="SKD557" s="3"/>
      <c r="SKE557" s="580"/>
      <c r="SKF557" s="3"/>
      <c r="SKG557" s="440"/>
      <c r="SKH557" s="3"/>
      <c r="SKI557" s="580"/>
      <c r="SKJ557" s="3"/>
      <c r="SKK557" s="440"/>
      <c r="SKL557" s="3"/>
      <c r="SKM557" s="580"/>
      <c r="SKN557" s="3"/>
      <c r="SKO557" s="440"/>
      <c r="SKP557" s="3"/>
      <c r="SKQ557" s="580"/>
      <c r="SKR557" s="3"/>
      <c r="SKS557" s="440"/>
      <c r="SKT557" s="3"/>
      <c r="SKU557" s="580"/>
      <c r="SKV557" s="3"/>
      <c r="SKW557" s="440"/>
      <c r="SKX557" s="3"/>
      <c r="SKY557" s="580"/>
      <c r="SKZ557" s="3"/>
      <c r="SLA557" s="440"/>
      <c r="SLB557" s="3"/>
      <c r="SLC557" s="580"/>
      <c r="SLD557" s="3"/>
      <c r="SLE557" s="440"/>
      <c r="SLF557" s="3"/>
      <c r="SLG557" s="580"/>
      <c r="SLH557" s="3"/>
      <c r="SLI557" s="440"/>
      <c r="SLJ557" s="3"/>
      <c r="SLK557" s="580"/>
      <c r="SLL557" s="3"/>
      <c r="SLM557" s="440"/>
      <c r="SLN557" s="3"/>
      <c r="SLO557" s="580"/>
      <c r="SLP557" s="3"/>
      <c r="SLQ557" s="440"/>
      <c r="SLR557" s="3"/>
      <c r="SLS557" s="580"/>
      <c r="SLT557" s="3"/>
      <c r="SLU557" s="440"/>
      <c r="SLV557" s="3"/>
      <c r="SLW557" s="580"/>
      <c r="SLX557" s="3"/>
      <c r="SLY557" s="440"/>
      <c r="SLZ557" s="3"/>
      <c r="SMA557" s="580"/>
      <c r="SMB557" s="3"/>
      <c r="SMC557" s="440"/>
      <c r="SMD557" s="3"/>
      <c r="SME557" s="580"/>
      <c r="SMF557" s="3"/>
      <c r="SMG557" s="440"/>
      <c r="SMH557" s="3"/>
      <c r="SMI557" s="580"/>
      <c r="SMJ557" s="3"/>
      <c r="SMK557" s="440"/>
      <c r="SML557" s="3"/>
      <c r="SMM557" s="580"/>
      <c r="SMN557" s="3"/>
      <c r="SMO557" s="440"/>
      <c r="SMP557" s="3"/>
      <c r="SMQ557" s="580"/>
      <c r="SMR557" s="3"/>
      <c r="SMS557" s="440"/>
      <c r="SMT557" s="3"/>
      <c r="SMU557" s="580"/>
      <c r="SMV557" s="3"/>
      <c r="SMW557" s="440"/>
      <c r="SMX557" s="3"/>
      <c r="SMY557" s="580"/>
      <c r="SMZ557" s="3"/>
      <c r="SNA557" s="440"/>
      <c r="SNB557" s="3"/>
      <c r="SNC557" s="580"/>
      <c r="SND557" s="3"/>
      <c r="SNE557" s="440"/>
      <c r="SNF557" s="3"/>
      <c r="SNG557" s="580"/>
      <c r="SNH557" s="3"/>
      <c r="SNI557" s="440"/>
      <c r="SNJ557" s="3"/>
      <c r="SNK557" s="580"/>
      <c r="SNL557" s="3"/>
      <c r="SNM557" s="440"/>
      <c r="SNN557" s="3"/>
      <c r="SNO557" s="580"/>
      <c r="SNP557" s="3"/>
      <c r="SNQ557" s="440"/>
      <c r="SNR557" s="3"/>
      <c r="SNS557" s="580"/>
      <c r="SNT557" s="3"/>
      <c r="SNU557" s="440"/>
      <c r="SNV557" s="3"/>
      <c r="SNW557" s="580"/>
      <c r="SNX557" s="3"/>
      <c r="SNY557" s="440"/>
      <c r="SNZ557" s="3"/>
      <c r="SOA557" s="580"/>
      <c r="SOB557" s="3"/>
      <c r="SOC557" s="440"/>
      <c r="SOD557" s="3"/>
      <c r="SOE557" s="580"/>
      <c r="SOF557" s="3"/>
      <c r="SOG557" s="440"/>
      <c r="SOH557" s="3"/>
      <c r="SOI557" s="580"/>
      <c r="SOJ557" s="3"/>
      <c r="SOK557" s="440"/>
      <c r="SOL557" s="3"/>
      <c r="SOM557" s="580"/>
      <c r="SON557" s="3"/>
      <c r="SOO557" s="440"/>
      <c r="SOP557" s="3"/>
      <c r="SOQ557" s="580"/>
      <c r="SOR557" s="3"/>
      <c r="SOS557" s="440"/>
      <c r="SOT557" s="3"/>
      <c r="SOU557" s="580"/>
      <c r="SOV557" s="3"/>
      <c r="SOW557" s="440"/>
      <c r="SOX557" s="3"/>
      <c r="SOY557" s="580"/>
      <c r="SOZ557" s="3"/>
      <c r="SPA557" s="440"/>
      <c r="SPB557" s="3"/>
      <c r="SPC557" s="580"/>
      <c r="SPD557" s="3"/>
      <c r="SPE557" s="440"/>
      <c r="SPF557" s="3"/>
      <c r="SPG557" s="580"/>
      <c r="SPH557" s="3"/>
      <c r="SPI557" s="440"/>
      <c r="SPJ557" s="3"/>
      <c r="SPK557" s="580"/>
      <c r="SPL557" s="3"/>
      <c r="SPM557" s="440"/>
      <c r="SPN557" s="3"/>
      <c r="SPO557" s="580"/>
      <c r="SPP557" s="3"/>
      <c r="SPQ557" s="440"/>
      <c r="SPR557" s="3"/>
      <c r="SPS557" s="580"/>
      <c r="SPT557" s="3"/>
      <c r="SPU557" s="440"/>
      <c r="SPV557" s="3"/>
      <c r="SPW557" s="580"/>
      <c r="SPX557" s="3"/>
      <c r="SPY557" s="440"/>
      <c r="SPZ557" s="3"/>
      <c r="SQA557" s="580"/>
      <c r="SQB557" s="3"/>
      <c r="SQC557" s="440"/>
      <c r="SQD557" s="3"/>
      <c r="SQE557" s="580"/>
      <c r="SQF557" s="3"/>
      <c r="SQG557" s="440"/>
      <c r="SQH557" s="3"/>
      <c r="SQI557" s="580"/>
      <c r="SQJ557" s="3"/>
      <c r="SQK557" s="440"/>
      <c r="SQL557" s="3"/>
      <c r="SQM557" s="580"/>
      <c r="SQN557" s="3"/>
      <c r="SQO557" s="440"/>
      <c r="SQP557" s="3"/>
      <c r="SQQ557" s="580"/>
      <c r="SQR557" s="3"/>
      <c r="SQS557" s="440"/>
      <c r="SQT557" s="3"/>
      <c r="SQU557" s="580"/>
      <c r="SQV557" s="3"/>
      <c r="SQW557" s="440"/>
      <c r="SQX557" s="3"/>
      <c r="SQY557" s="580"/>
      <c r="SQZ557" s="3"/>
      <c r="SRA557" s="440"/>
      <c r="SRB557" s="3"/>
      <c r="SRC557" s="580"/>
      <c r="SRD557" s="3"/>
      <c r="SRE557" s="440"/>
      <c r="SRF557" s="3"/>
      <c r="SRG557" s="580"/>
      <c r="SRH557" s="3"/>
      <c r="SRI557" s="440"/>
      <c r="SRJ557" s="3"/>
      <c r="SRK557" s="580"/>
      <c r="SRL557" s="3"/>
      <c r="SRM557" s="440"/>
      <c r="SRN557" s="3"/>
      <c r="SRO557" s="580"/>
      <c r="SRP557" s="3"/>
      <c r="SRQ557" s="440"/>
      <c r="SRR557" s="3"/>
      <c r="SRS557" s="580"/>
      <c r="SRT557" s="3"/>
      <c r="SRU557" s="440"/>
      <c r="SRV557" s="3"/>
      <c r="SRW557" s="580"/>
      <c r="SRX557" s="3"/>
      <c r="SRY557" s="440"/>
      <c r="SRZ557" s="3"/>
      <c r="SSA557" s="580"/>
      <c r="SSB557" s="3"/>
      <c r="SSC557" s="440"/>
      <c r="SSD557" s="3"/>
      <c r="SSE557" s="580"/>
      <c r="SSF557" s="3"/>
      <c r="SSG557" s="440"/>
      <c r="SSH557" s="3"/>
      <c r="SSI557" s="580"/>
      <c r="SSJ557" s="3"/>
      <c r="SSK557" s="440"/>
      <c r="SSL557" s="3"/>
      <c r="SSM557" s="580"/>
      <c r="SSN557" s="3"/>
      <c r="SSO557" s="440"/>
      <c r="SSP557" s="3"/>
      <c r="SSQ557" s="580"/>
      <c r="SSR557" s="3"/>
      <c r="SSS557" s="440"/>
      <c r="SST557" s="3"/>
      <c r="SSU557" s="580"/>
      <c r="SSV557" s="3"/>
      <c r="SSW557" s="440"/>
      <c r="SSX557" s="3"/>
      <c r="SSY557" s="580"/>
      <c r="SSZ557" s="3"/>
      <c r="STA557" s="440"/>
      <c r="STB557" s="3"/>
      <c r="STC557" s="580"/>
      <c r="STD557" s="3"/>
      <c r="STE557" s="440"/>
      <c r="STF557" s="3"/>
      <c r="STG557" s="580"/>
      <c r="STH557" s="3"/>
      <c r="STI557" s="440"/>
      <c r="STJ557" s="3"/>
      <c r="STK557" s="580"/>
      <c r="STL557" s="3"/>
      <c r="STM557" s="440"/>
      <c r="STN557" s="3"/>
      <c r="STO557" s="580"/>
      <c r="STP557" s="3"/>
      <c r="STQ557" s="440"/>
      <c r="STR557" s="3"/>
      <c r="STS557" s="580"/>
      <c r="STT557" s="3"/>
      <c r="STU557" s="440"/>
      <c r="STV557" s="3"/>
      <c r="STW557" s="580"/>
      <c r="STX557" s="3"/>
      <c r="STY557" s="440"/>
      <c r="STZ557" s="3"/>
      <c r="SUA557" s="580"/>
      <c r="SUB557" s="3"/>
      <c r="SUC557" s="440"/>
      <c r="SUD557" s="3"/>
      <c r="SUE557" s="580"/>
      <c r="SUF557" s="3"/>
      <c r="SUG557" s="440"/>
      <c r="SUH557" s="3"/>
      <c r="SUI557" s="580"/>
      <c r="SUJ557" s="3"/>
      <c r="SUK557" s="440"/>
      <c r="SUL557" s="3"/>
      <c r="SUM557" s="580"/>
      <c r="SUN557" s="3"/>
      <c r="SUO557" s="440"/>
      <c r="SUP557" s="3"/>
      <c r="SUQ557" s="580"/>
      <c r="SUR557" s="3"/>
      <c r="SUS557" s="440"/>
      <c r="SUT557" s="3"/>
      <c r="SUU557" s="580"/>
      <c r="SUV557" s="3"/>
      <c r="SUW557" s="440"/>
      <c r="SUX557" s="3"/>
      <c r="SUY557" s="580"/>
      <c r="SUZ557" s="3"/>
      <c r="SVA557" s="440"/>
      <c r="SVB557" s="3"/>
      <c r="SVC557" s="580"/>
      <c r="SVD557" s="3"/>
      <c r="SVE557" s="440"/>
      <c r="SVF557" s="3"/>
      <c r="SVG557" s="580"/>
      <c r="SVH557" s="3"/>
      <c r="SVI557" s="440"/>
      <c r="SVJ557" s="3"/>
      <c r="SVK557" s="580"/>
      <c r="SVL557" s="3"/>
      <c r="SVM557" s="440"/>
      <c r="SVN557" s="3"/>
      <c r="SVO557" s="580"/>
      <c r="SVP557" s="3"/>
      <c r="SVQ557" s="440"/>
      <c r="SVR557" s="3"/>
      <c r="SVS557" s="580"/>
      <c r="SVT557" s="3"/>
      <c r="SVU557" s="440"/>
      <c r="SVV557" s="3"/>
      <c r="SVW557" s="580"/>
      <c r="SVX557" s="3"/>
      <c r="SVY557" s="440"/>
      <c r="SVZ557" s="3"/>
      <c r="SWA557" s="580"/>
      <c r="SWB557" s="3"/>
      <c r="SWC557" s="440"/>
      <c r="SWD557" s="3"/>
      <c r="SWE557" s="580"/>
      <c r="SWF557" s="3"/>
      <c r="SWG557" s="440"/>
      <c r="SWH557" s="3"/>
      <c r="SWI557" s="580"/>
      <c r="SWJ557" s="3"/>
      <c r="SWK557" s="440"/>
      <c r="SWL557" s="3"/>
      <c r="SWM557" s="580"/>
      <c r="SWN557" s="3"/>
      <c r="SWO557" s="440"/>
      <c r="SWP557" s="3"/>
      <c r="SWQ557" s="580"/>
      <c r="SWR557" s="3"/>
      <c r="SWS557" s="440"/>
      <c r="SWT557" s="3"/>
      <c r="SWU557" s="580"/>
      <c r="SWV557" s="3"/>
      <c r="SWW557" s="440"/>
      <c r="SWX557" s="3"/>
      <c r="SWY557" s="580"/>
      <c r="SWZ557" s="3"/>
      <c r="SXA557" s="440"/>
      <c r="SXB557" s="3"/>
      <c r="SXC557" s="580"/>
      <c r="SXD557" s="3"/>
      <c r="SXE557" s="440"/>
      <c r="SXF557" s="3"/>
      <c r="SXG557" s="580"/>
      <c r="SXH557" s="3"/>
      <c r="SXI557" s="440"/>
      <c r="SXJ557" s="3"/>
      <c r="SXK557" s="580"/>
      <c r="SXL557" s="3"/>
      <c r="SXM557" s="440"/>
      <c r="SXN557" s="3"/>
      <c r="SXO557" s="580"/>
      <c r="SXP557" s="3"/>
      <c r="SXQ557" s="440"/>
      <c r="SXR557" s="3"/>
      <c r="SXS557" s="580"/>
      <c r="SXT557" s="3"/>
      <c r="SXU557" s="440"/>
      <c r="SXV557" s="3"/>
      <c r="SXW557" s="580"/>
      <c r="SXX557" s="3"/>
      <c r="SXY557" s="440"/>
      <c r="SXZ557" s="3"/>
      <c r="SYA557" s="580"/>
      <c r="SYB557" s="3"/>
      <c r="SYC557" s="440"/>
      <c r="SYD557" s="3"/>
      <c r="SYE557" s="580"/>
      <c r="SYF557" s="3"/>
      <c r="SYG557" s="440"/>
      <c r="SYH557" s="3"/>
      <c r="SYI557" s="580"/>
      <c r="SYJ557" s="3"/>
      <c r="SYK557" s="440"/>
      <c r="SYL557" s="3"/>
      <c r="SYM557" s="580"/>
      <c r="SYN557" s="3"/>
      <c r="SYO557" s="440"/>
      <c r="SYP557" s="3"/>
      <c r="SYQ557" s="580"/>
      <c r="SYR557" s="3"/>
      <c r="SYS557" s="440"/>
      <c r="SYT557" s="3"/>
      <c r="SYU557" s="580"/>
      <c r="SYV557" s="3"/>
      <c r="SYW557" s="440"/>
      <c r="SYX557" s="3"/>
      <c r="SYY557" s="580"/>
      <c r="SYZ557" s="3"/>
      <c r="SZA557" s="440"/>
      <c r="SZB557" s="3"/>
      <c r="SZC557" s="580"/>
      <c r="SZD557" s="3"/>
      <c r="SZE557" s="440"/>
      <c r="SZF557" s="3"/>
      <c r="SZG557" s="580"/>
      <c r="SZH557" s="3"/>
      <c r="SZI557" s="440"/>
      <c r="SZJ557" s="3"/>
      <c r="SZK557" s="580"/>
      <c r="SZL557" s="3"/>
      <c r="SZM557" s="440"/>
      <c r="SZN557" s="3"/>
      <c r="SZO557" s="580"/>
      <c r="SZP557" s="3"/>
      <c r="SZQ557" s="440"/>
      <c r="SZR557" s="3"/>
      <c r="SZS557" s="580"/>
      <c r="SZT557" s="3"/>
      <c r="SZU557" s="440"/>
      <c r="SZV557" s="3"/>
      <c r="SZW557" s="580"/>
      <c r="SZX557" s="3"/>
      <c r="SZY557" s="440"/>
      <c r="SZZ557" s="3"/>
      <c r="TAA557" s="580"/>
      <c r="TAB557" s="3"/>
      <c r="TAC557" s="440"/>
      <c r="TAD557" s="3"/>
      <c r="TAE557" s="580"/>
      <c r="TAF557" s="3"/>
      <c r="TAG557" s="440"/>
      <c r="TAH557" s="3"/>
      <c r="TAI557" s="580"/>
      <c r="TAJ557" s="3"/>
      <c r="TAK557" s="440"/>
      <c r="TAL557" s="3"/>
      <c r="TAM557" s="580"/>
      <c r="TAN557" s="3"/>
      <c r="TAO557" s="440"/>
      <c r="TAP557" s="3"/>
      <c r="TAQ557" s="580"/>
      <c r="TAR557" s="3"/>
      <c r="TAS557" s="440"/>
      <c r="TAT557" s="3"/>
      <c r="TAU557" s="580"/>
      <c r="TAV557" s="3"/>
      <c r="TAW557" s="440"/>
      <c r="TAX557" s="3"/>
      <c r="TAY557" s="580"/>
      <c r="TAZ557" s="3"/>
      <c r="TBA557" s="440"/>
      <c r="TBB557" s="3"/>
      <c r="TBC557" s="580"/>
      <c r="TBD557" s="3"/>
      <c r="TBE557" s="440"/>
      <c r="TBF557" s="3"/>
      <c r="TBG557" s="580"/>
      <c r="TBH557" s="3"/>
      <c r="TBI557" s="440"/>
      <c r="TBJ557" s="3"/>
      <c r="TBK557" s="580"/>
      <c r="TBL557" s="3"/>
      <c r="TBM557" s="440"/>
      <c r="TBN557" s="3"/>
      <c r="TBO557" s="580"/>
      <c r="TBP557" s="3"/>
      <c r="TBQ557" s="440"/>
      <c r="TBR557" s="3"/>
      <c r="TBS557" s="580"/>
      <c r="TBT557" s="3"/>
      <c r="TBU557" s="440"/>
      <c r="TBV557" s="3"/>
      <c r="TBW557" s="580"/>
      <c r="TBX557" s="3"/>
      <c r="TBY557" s="440"/>
      <c r="TBZ557" s="3"/>
      <c r="TCA557" s="580"/>
      <c r="TCB557" s="3"/>
      <c r="TCC557" s="440"/>
      <c r="TCD557" s="3"/>
      <c r="TCE557" s="580"/>
      <c r="TCF557" s="3"/>
      <c r="TCG557" s="440"/>
      <c r="TCH557" s="3"/>
      <c r="TCI557" s="580"/>
      <c r="TCJ557" s="3"/>
      <c r="TCK557" s="440"/>
      <c r="TCL557" s="3"/>
      <c r="TCM557" s="580"/>
      <c r="TCN557" s="3"/>
      <c r="TCO557" s="440"/>
      <c r="TCP557" s="3"/>
      <c r="TCQ557" s="580"/>
      <c r="TCR557" s="3"/>
      <c r="TCS557" s="440"/>
      <c r="TCT557" s="3"/>
      <c r="TCU557" s="580"/>
      <c r="TCV557" s="3"/>
      <c r="TCW557" s="440"/>
      <c r="TCX557" s="3"/>
      <c r="TCY557" s="580"/>
      <c r="TCZ557" s="3"/>
      <c r="TDA557" s="440"/>
      <c r="TDB557" s="3"/>
      <c r="TDC557" s="580"/>
      <c r="TDD557" s="3"/>
      <c r="TDE557" s="440"/>
      <c r="TDF557" s="3"/>
      <c r="TDG557" s="580"/>
      <c r="TDH557" s="3"/>
      <c r="TDI557" s="440"/>
      <c r="TDJ557" s="3"/>
      <c r="TDK557" s="580"/>
      <c r="TDL557" s="3"/>
      <c r="TDM557" s="440"/>
      <c r="TDN557" s="3"/>
      <c r="TDO557" s="580"/>
      <c r="TDP557" s="3"/>
      <c r="TDQ557" s="440"/>
      <c r="TDR557" s="3"/>
      <c r="TDS557" s="580"/>
      <c r="TDT557" s="3"/>
      <c r="TDU557" s="440"/>
      <c r="TDV557" s="3"/>
      <c r="TDW557" s="580"/>
      <c r="TDX557" s="3"/>
      <c r="TDY557" s="440"/>
      <c r="TDZ557" s="3"/>
      <c r="TEA557" s="580"/>
      <c r="TEB557" s="3"/>
      <c r="TEC557" s="440"/>
      <c r="TED557" s="3"/>
      <c r="TEE557" s="580"/>
      <c r="TEF557" s="3"/>
      <c r="TEG557" s="440"/>
      <c r="TEH557" s="3"/>
      <c r="TEI557" s="580"/>
      <c r="TEJ557" s="3"/>
      <c r="TEK557" s="440"/>
      <c r="TEL557" s="3"/>
      <c r="TEM557" s="580"/>
      <c r="TEN557" s="3"/>
      <c r="TEO557" s="440"/>
      <c r="TEP557" s="3"/>
      <c r="TEQ557" s="580"/>
      <c r="TER557" s="3"/>
      <c r="TES557" s="440"/>
      <c r="TET557" s="3"/>
      <c r="TEU557" s="580"/>
      <c r="TEV557" s="3"/>
      <c r="TEW557" s="440"/>
      <c r="TEX557" s="3"/>
      <c r="TEY557" s="580"/>
      <c r="TEZ557" s="3"/>
      <c r="TFA557" s="440"/>
      <c r="TFB557" s="3"/>
      <c r="TFC557" s="580"/>
      <c r="TFD557" s="3"/>
      <c r="TFE557" s="440"/>
      <c r="TFF557" s="3"/>
      <c r="TFG557" s="580"/>
      <c r="TFH557" s="3"/>
      <c r="TFI557" s="440"/>
      <c r="TFJ557" s="3"/>
      <c r="TFK557" s="580"/>
      <c r="TFL557" s="3"/>
      <c r="TFM557" s="440"/>
      <c r="TFN557" s="3"/>
      <c r="TFO557" s="580"/>
      <c r="TFP557" s="3"/>
      <c r="TFQ557" s="440"/>
      <c r="TFR557" s="3"/>
      <c r="TFS557" s="580"/>
      <c r="TFT557" s="3"/>
      <c r="TFU557" s="440"/>
      <c r="TFV557" s="3"/>
      <c r="TFW557" s="580"/>
      <c r="TFX557" s="3"/>
      <c r="TFY557" s="440"/>
      <c r="TFZ557" s="3"/>
      <c r="TGA557" s="580"/>
      <c r="TGB557" s="3"/>
      <c r="TGC557" s="440"/>
      <c r="TGD557" s="3"/>
      <c r="TGE557" s="580"/>
      <c r="TGF557" s="3"/>
      <c r="TGG557" s="440"/>
      <c r="TGH557" s="3"/>
      <c r="TGI557" s="580"/>
      <c r="TGJ557" s="3"/>
      <c r="TGK557" s="440"/>
      <c r="TGL557" s="3"/>
      <c r="TGM557" s="580"/>
      <c r="TGN557" s="3"/>
      <c r="TGO557" s="440"/>
      <c r="TGP557" s="3"/>
      <c r="TGQ557" s="580"/>
      <c r="TGR557" s="3"/>
      <c r="TGS557" s="440"/>
      <c r="TGT557" s="3"/>
      <c r="TGU557" s="580"/>
      <c r="TGV557" s="3"/>
      <c r="TGW557" s="440"/>
      <c r="TGX557" s="3"/>
      <c r="TGY557" s="580"/>
      <c r="TGZ557" s="3"/>
      <c r="THA557" s="440"/>
      <c r="THB557" s="3"/>
      <c r="THC557" s="580"/>
      <c r="THD557" s="3"/>
      <c r="THE557" s="440"/>
      <c r="THF557" s="3"/>
      <c r="THG557" s="580"/>
      <c r="THH557" s="3"/>
      <c r="THI557" s="440"/>
      <c r="THJ557" s="3"/>
      <c r="THK557" s="580"/>
      <c r="THL557" s="3"/>
      <c r="THM557" s="440"/>
      <c r="THN557" s="3"/>
      <c r="THO557" s="580"/>
      <c r="THP557" s="3"/>
      <c r="THQ557" s="440"/>
      <c r="THR557" s="3"/>
      <c r="THS557" s="580"/>
      <c r="THT557" s="3"/>
      <c r="THU557" s="440"/>
      <c r="THV557" s="3"/>
      <c r="THW557" s="580"/>
      <c r="THX557" s="3"/>
      <c r="THY557" s="440"/>
      <c r="THZ557" s="3"/>
      <c r="TIA557" s="580"/>
      <c r="TIB557" s="3"/>
      <c r="TIC557" s="440"/>
      <c r="TID557" s="3"/>
      <c r="TIE557" s="580"/>
      <c r="TIF557" s="3"/>
      <c r="TIG557" s="440"/>
      <c r="TIH557" s="3"/>
      <c r="TII557" s="580"/>
      <c r="TIJ557" s="3"/>
      <c r="TIK557" s="440"/>
      <c r="TIL557" s="3"/>
      <c r="TIM557" s="580"/>
      <c r="TIN557" s="3"/>
      <c r="TIO557" s="440"/>
      <c r="TIP557" s="3"/>
      <c r="TIQ557" s="580"/>
      <c r="TIR557" s="3"/>
      <c r="TIS557" s="440"/>
      <c r="TIT557" s="3"/>
      <c r="TIU557" s="580"/>
      <c r="TIV557" s="3"/>
      <c r="TIW557" s="440"/>
      <c r="TIX557" s="3"/>
      <c r="TIY557" s="580"/>
      <c r="TIZ557" s="3"/>
      <c r="TJA557" s="440"/>
      <c r="TJB557" s="3"/>
      <c r="TJC557" s="580"/>
      <c r="TJD557" s="3"/>
      <c r="TJE557" s="440"/>
      <c r="TJF557" s="3"/>
      <c r="TJG557" s="580"/>
      <c r="TJH557" s="3"/>
      <c r="TJI557" s="440"/>
      <c r="TJJ557" s="3"/>
      <c r="TJK557" s="580"/>
      <c r="TJL557" s="3"/>
      <c r="TJM557" s="440"/>
      <c r="TJN557" s="3"/>
      <c r="TJO557" s="580"/>
      <c r="TJP557" s="3"/>
      <c r="TJQ557" s="440"/>
      <c r="TJR557" s="3"/>
      <c r="TJS557" s="580"/>
      <c r="TJT557" s="3"/>
      <c r="TJU557" s="440"/>
      <c r="TJV557" s="3"/>
      <c r="TJW557" s="580"/>
      <c r="TJX557" s="3"/>
      <c r="TJY557" s="440"/>
      <c r="TJZ557" s="3"/>
      <c r="TKA557" s="580"/>
      <c r="TKB557" s="3"/>
      <c r="TKC557" s="440"/>
      <c r="TKD557" s="3"/>
      <c r="TKE557" s="580"/>
      <c r="TKF557" s="3"/>
      <c r="TKG557" s="440"/>
      <c r="TKH557" s="3"/>
      <c r="TKI557" s="580"/>
      <c r="TKJ557" s="3"/>
      <c r="TKK557" s="440"/>
      <c r="TKL557" s="3"/>
      <c r="TKM557" s="580"/>
      <c r="TKN557" s="3"/>
      <c r="TKO557" s="440"/>
      <c r="TKP557" s="3"/>
      <c r="TKQ557" s="580"/>
      <c r="TKR557" s="3"/>
      <c r="TKS557" s="440"/>
      <c r="TKT557" s="3"/>
      <c r="TKU557" s="580"/>
      <c r="TKV557" s="3"/>
      <c r="TKW557" s="440"/>
      <c r="TKX557" s="3"/>
      <c r="TKY557" s="580"/>
      <c r="TKZ557" s="3"/>
      <c r="TLA557" s="440"/>
      <c r="TLB557" s="3"/>
      <c r="TLC557" s="580"/>
      <c r="TLD557" s="3"/>
      <c r="TLE557" s="440"/>
      <c r="TLF557" s="3"/>
      <c r="TLG557" s="580"/>
      <c r="TLH557" s="3"/>
      <c r="TLI557" s="440"/>
      <c r="TLJ557" s="3"/>
      <c r="TLK557" s="580"/>
      <c r="TLL557" s="3"/>
      <c r="TLM557" s="440"/>
      <c r="TLN557" s="3"/>
      <c r="TLO557" s="580"/>
      <c r="TLP557" s="3"/>
      <c r="TLQ557" s="440"/>
      <c r="TLR557" s="3"/>
      <c r="TLS557" s="580"/>
      <c r="TLT557" s="3"/>
      <c r="TLU557" s="440"/>
      <c r="TLV557" s="3"/>
      <c r="TLW557" s="580"/>
      <c r="TLX557" s="3"/>
      <c r="TLY557" s="440"/>
      <c r="TLZ557" s="3"/>
      <c r="TMA557" s="580"/>
      <c r="TMB557" s="3"/>
      <c r="TMC557" s="440"/>
      <c r="TMD557" s="3"/>
      <c r="TME557" s="580"/>
      <c r="TMF557" s="3"/>
      <c r="TMG557" s="440"/>
      <c r="TMH557" s="3"/>
      <c r="TMI557" s="580"/>
      <c r="TMJ557" s="3"/>
      <c r="TMK557" s="440"/>
      <c r="TML557" s="3"/>
      <c r="TMM557" s="580"/>
      <c r="TMN557" s="3"/>
      <c r="TMO557" s="440"/>
      <c r="TMP557" s="3"/>
      <c r="TMQ557" s="580"/>
      <c r="TMR557" s="3"/>
      <c r="TMS557" s="440"/>
      <c r="TMT557" s="3"/>
      <c r="TMU557" s="580"/>
      <c r="TMV557" s="3"/>
      <c r="TMW557" s="440"/>
      <c r="TMX557" s="3"/>
      <c r="TMY557" s="580"/>
      <c r="TMZ557" s="3"/>
      <c r="TNA557" s="440"/>
      <c r="TNB557" s="3"/>
      <c r="TNC557" s="580"/>
      <c r="TND557" s="3"/>
      <c r="TNE557" s="440"/>
      <c r="TNF557" s="3"/>
      <c r="TNG557" s="580"/>
      <c r="TNH557" s="3"/>
      <c r="TNI557" s="440"/>
      <c r="TNJ557" s="3"/>
      <c r="TNK557" s="580"/>
      <c r="TNL557" s="3"/>
      <c r="TNM557" s="440"/>
      <c r="TNN557" s="3"/>
      <c r="TNO557" s="580"/>
      <c r="TNP557" s="3"/>
      <c r="TNQ557" s="440"/>
      <c r="TNR557" s="3"/>
      <c r="TNS557" s="580"/>
      <c r="TNT557" s="3"/>
      <c r="TNU557" s="440"/>
      <c r="TNV557" s="3"/>
      <c r="TNW557" s="580"/>
      <c r="TNX557" s="3"/>
      <c r="TNY557" s="440"/>
      <c r="TNZ557" s="3"/>
      <c r="TOA557" s="580"/>
      <c r="TOB557" s="3"/>
      <c r="TOC557" s="440"/>
      <c r="TOD557" s="3"/>
      <c r="TOE557" s="580"/>
      <c r="TOF557" s="3"/>
      <c r="TOG557" s="440"/>
      <c r="TOH557" s="3"/>
      <c r="TOI557" s="580"/>
      <c r="TOJ557" s="3"/>
      <c r="TOK557" s="440"/>
      <c r="TOL557" s="3"/>
      <c r="TOM557" s="580"/>
      <c r="TON557" s="3"/>
      <c r="TOO557" s="440"/>
      <c r="TOP557" s="3"/>
      <c r="TOQ557" s="580"/>
      <c r="TOR557" s="3"/>
      <c r="TOS557" s="440"/>
      <c r="TOT557" s="3"/>
      <c r="TOU557" s="580"/>
      <c r="TOV557" s="3"/>
      <c r="TOW557" s="440"/>
      <c r="TOX557" s="3"/>
      <c r="TOY557" s="580"/>
      <c r="TOZ557" s="3"/>
      <c r="TPA557" s="440"/>
      <c r="TPB557" s="3"/>
      <c r="TPC557" s="580"/>
      <c r="TPD557" s="3"/>
      <c r="TPE557" s="440"/>
      <c r="TPF557" s="3"/>
      <c r="TPG557" s="580"/>
      <c r="TPH557" s="3"/>
      <c r="TPI557" s="440"/>
      <c r="TPJ557" s="3"/>
      <c r="TPK557" s="580"/>
      <c r="TPL557" s="3"/>
      <c r="TPM557" s="440"/>
      <c r="TPN557" s="3"/>
      <c r="TPO557" s="580"/>
      <c r="TPP557" s="3"/>
      <c r="TPQ557" s="440"/>
      <c r="TPR557" s="3"/>
      <c r="TPS557" s="580"/>
      <c r="TPT557" s="3"/>
      <c r="TPU557" s="440"/>
      <c r="TPV557" s="3"/>
      <c r="TPW557" s="580"/>
      <c r="TPX557" s="3"/>
      <c r="TPY557" s="440"/>
      <c r="TPZ557" s="3"/>
      <c r="TQA557" s="580"/>
      <c r="TQB557" s="3"/>
      <c r="TQC557" s="440"/>
      <c r="TQD557" s="3"/>
      <c r="TQE557" s="580"/>
      <c r="TQF557" s="3"/>
      <c r="TQG557" s="440"/>
      <c r="TQH557" s="3"/>
      <c r="TQI557" s="580"/>
      <c r="TQJ557" s="3"/>
      <c r="TQK557" s="440"/>
      <c r="TQL557" s="3"/>
      <c r="TQM557" s="580"/>
      <c r="TQN557" s="3"/>
      <c r="TQO557" s="440"/>
      <c r="TQP557" s="3"/>
      <c r="TQQ557" s="580"/>
      <c r="TQR557" s="3"/>
      <c r="TQS557" s="440"/>
      <c r="TQT557" s="3"/>
      <c r="TQU557" s="580"/>
      <c r="TQV557" s="3"/>
      <c r="TQW557" s="440"/>
      <c r="TQX557" s="3"/>
      <c r="TQY557" s="580"/>
      <c r="TQZ557" s="3"/>
      <c r="TRA557" s="440"/>
      <c r="TRB557" s="3"/>
      <c r="TRC557" s="580"/>
      <c r="TRD557" s="3"/>
      <c r="TRE557" s="440"/>
      <c r="TRF557" s="3"/>
      <c r="TRG557" s="580"/>
      <c r="TRH557" s="3"/>
      <c r="TRI557" s="440"/>
      <c r="TRJ557" s="3"/>
      <c r="TRK557" s="580"/>
      <c r="TRL557" s="3"/>
      <c r="TRM557" s="440"/>
      <c r="TRN557" s="3"/>
      <c r="TRO557" s="580"/>
      <c r="TRP557" s="3"/>
      <c r="TRQ557" s="440"/>
      <c r="TRR557" s="3"/>
      <c r="TRS557" s="580"/>
      <c r="TRT557" s="3"/>
      <c r="TRU557" s="440"/>
      <c r="TRV557" s="3"/>
      <c r="TRW557" s="580"/>
      <c r="TRX557" s="3"/>
      <c r="TRY557" s="440"/>
      <c r="TRZ557" s="3"/>
      <c r="TSA557" s="580"/>
      <c r="TSB557" s="3"/>
      <c r="TSC557" s="440"/>
      <c r="TSD557" s="3"/>
      <c r="TSE557" s="580"/>
      <c r="TSF557" s="3"/>
      <c r="TSG557" s="440"/>
      <c r="TSH557" s="3"/>
      <c r="TSI557" s="580"/>
      <c r="TSJ557" s="3"/>
      <c r="TSK557" s="440"/>
      <c r="TSL557" s="3"/>
      <c r="TSM557" s="580"/>
      <c r="TSN557" s="3"/>
      <c r="TSO557" s="440"/>
      <c r="TSP557" s="3"/>
      <c r="TSQ557" s="580"/>
      <c r="TSR557" s="3"/>
      <c r="TSS557" s="440"/>
      <c r="TST557" s="3"/>
      <c r="TSU557" s="580"/>
      <c r="TSV557" s="3"/>
      <c r="TSW557" s="440"/>
      <c r="TSX557" s="3"/>
      <c r="TSY557" s="580"/>
      <c r="TSZ557" s="3"/>
      <c r="TTA557" s="440"/>
      <c r="TTB557" s="3"/>
      <c r="TTC557" s="580"/>
      <c r="TTD557" s="3"/>
      <c r="TTE557" s="440"/>
      <c r="TTF557" s="3"/>
      <c r="TTG557" s="580"/>
      <c r="TTH557" s="3"/>
      <c r="TTI557" s="440"/>
      <c r="TTJ557" s="3"/>
      <c r="TTK557" s="580"/>
      <c r="TTL557" s="3"/>
      <c r="TTM557" s="440"/>
      <c r="TTN557" s="3"/>
      <c r="TTO557" s="580"/>
      <c r="TTP557" s="3"/>
      <c r="TTQ557" s="440"/>
      <c r="TTR557" s="3"/>
      <c r="TTS557" s="580"/>
      <c r="TTT557" s="3"/>
      <c r="TTU557" s="440"/>
      <c r="TTV557" s="3"/>
      <c r="TTW557" s="580"/>
      <c r="TTX557" s="3"/>
      <c r="TTY557" s="440"/>
      <c r="TTZ557" s="3"/>
      <c r="TUA557" s="580"/>
      <c r="TUB557" s="3"/>
      <c r="TUC557" s="440"/>
      <c r="TUD557" s="3"/>
      <c r="TUE557" s="580"/>
      <c r="TUF557" s="3"/>
      <c r="TUG557" s="440"/>
      <c r="TUH557" s="3"/>
      <c r="TUI557" s="580"/>
      <c r="TUJ557" s="3"/>
      <c r="TUK557" s="440"/>
      <c r="TUL557" s="3"/>
      <c r="TUM557" s="580"/>
      <c r="TUN557" s="3"/>
      <c r="TUO557" s="440"/>
      <c r="TUP557" s="3"/>
      <c r="TUQ557" s="580"/>
      <c r="TUR557" s="3"/>
      <c r="TUS557" s="440"/>
      <c r="TUT557" s="3"/>
      <c r="TUU557" s="580"/>
      <c r="TUV557" s="3"/>
      <c r="TUW557" s="440"/>
      <c r="TUX557" s="3"/>
      <c r="TUY557" s="580"/>
      <c r="TUZ557" s="3"/>
      <c r="TVA557" s="440"/>
      <c r="TVB557" s="3"/>
      <c r="TVC557" s="580"/>
      <c r="TVD557" s="3"/>
      <c r="TVE557" s="440"/>
      <c r="TVF557" s="3"/>
      <c r="TVG557" s="580"/>
      <c r="TVH557" s="3"/>
      <c r="TVI557" s="440"/>
      <c r="TVJ557" s="3"/>
      <c r="TVK557" s="580"/>
      <c r="TVL557" s="3"/>
      <c r="TVM557" s="440"/>
      <c r="TVN557" s="3"/>
      <c r="TVO557" s="580"/>
      <c r="TVP557" s="3"/>
      <c r="TVQ557" s="440"/>
      <c r="TVR557" s="3"/>
      <c r="TVS557" s="580"/>
      <c r="TVT557" s="3"/>
      <c r="TVU557" s="440"/>
      <c r="TVV557" s="3"/>
      <c r="TVW557" s="580"/>
      <c r="TVX557" s="3"/>
      <c r="TVY557" s="440"/>
      <c r="TVZ557" s="3"/>
      <c r="TWA557" s="580"/>
      <c r="TWB557" s="3"/>
      <c r="TWC557" s="440"/>
      <c r="TWD557" s="3"/>
      <c r="TWE557" s="580"/>
      <c r="TWF557" s="3"/>
      <c r="TWG557" s="440"/>
      <c r="TWH557" s="3"/>
      <c r="TWI557" s="580"/>
      <c r="TWJ557" s="3"/>
      <c r="TWK557" s="440"/>
      <c r="TWL557" s="3"/>
      <c r="TWM557" s="580"/>
      <c r="TWN557" s="3"/>
      <c r="TWO557" s="440"/>
      <c r="TWP557" s="3"/>
      <c r="TWQ557" s="580"/>
      <c r="TWR557" s="3"/>
      <c r="TWS557" s="440"/>
      <c r="TWT557" s="3"/>
      <c r="TWU557" s="580"/>
      <c r="TWV557" s="3"/>
      <c r="TWW557" s="440"/>
      <c r="TWX557" s="3"/>
      <c r="TWY557" s="580"/>
      <c r="TWZ557" s="3"/>
      <c r="TXA557" s="440"/>
      <c r="TXB557" s="3"/>
      <c r="TXC557" s="580"/>
      <c r="TXD557" s="3"/>
      <c r="TXE557" s="440"/>
      <c r="TXF557" s="3"/>
      <c r="TXG557" s="580"/>
      <c r="TXH557" s="3"/>
      <c r="TXI557" s="440"/>
      <c r="TXJ557" s="3"/>
      <c r="TXK557" s="580"/>
      <c r="TXL557" s="3"/>
      <c r="TXM557" s="440"/>
      <c r="TXN557" s="3"/>
      <c r="TXO557" s="580"/>
      <c r="TXP557" s="3"/>
      <c r="TXQ557" s="440"/>
      <c r="TXR557" s="3"/>
      <c r="TXS557" s="580"/>
      <c r="TXT557" s="3"/>
      <c r="TXU557" s="440"/>
      <c r="TXV557" s="3"/>
      <c r="TXW557" s="580"/>
      <c r="TXX557" s="3"/>
      <c r="TXY557" s="440"/>
      <c r="TXZ557" s="3"/>
      <c r="TYA557" s="580"/>
      <c r="TYB557" s="3"/>
      <c r="TYC557" s="440"/>
      <c r="TYD557" s="3"/>
      <c r="TYE557" s="580"/>
      <c r="TYF557" s="3"/>
      <c r="TYG557" s="440"/>
      <c r="TYH557" s="3"/>
      <c r="TYI557" s="580"/>
      <c r="TYJ557" s="3"/>
      <c r="TYK557" s="440"/>
      <c r="TYL557" s="3"/>
      <c r="TYM557" s="580"/>
      <c r="TYN557" s="3"/>
      <c r="TYO557" s="440"/>
      <c r="TYP557" s="3"/>
      <c r="TYQ557" s="580"/>
      <c r="TYR557" s="3"/>
      <c r="TYS557" s="440"/>
      <c r="TYT557" s="3"/>
      <c r="TYU557" s="580"/>
      <c r="TYV557" s="3"/>
      <c r="TYW557" s="440"/>
      <c r="TYX557" s="3"/>
      <c r="TYY557" s="580"/>
      <c r="TYZ557" s="3"/>
      <c r="TZA557" s="440"/>
      <c r="TZB557" s="3"/>
      <c r="TZC557" s="580"/>
      <c r="TZD557" s="3"/>
      <c r="TZE557" s="440"/>
      <c r="TZF557" s="3"/>
      <c r="TZG557" s="580"/>
      <c r="TZH557" s="3"/>
      <c r="TZI557" s="440"/>
      <c r="TZJ557" s="3"/>
      <c r="TZK557" s="580"/>
      <c r="TZL557" s="3"/>
      <c r="TZM557" s="440"/>
      <c r="TZN557" s="3"/>
      <c r="TZO557" s="580"/>
      <c r="TZP557" s="3"/>
      <c r="TZQ557" s="440"/>
      <c r="TZR557" s="3"/>
      <c r="TZS557" s="580"/>
      <c r="TZT557" s="3"/>
      <c r="TZU557" s="440"/>
      <c r="TZV557" s="3"/>
      <c r="TZW557" s="580"/>
      <c r="TZX557" s="3"/>
      <c r="TZY557" s="440"/>
      <c r="TZZ557" s="3"/>
      <c r="UAA557" s="580"/>
      <c r="UAB557" s="3"/>
      <c r="UAC557" s="440"/>
      <c r="UAD557" s="3"/>
      <c r="UAE557" s="580"/>
      <c r="UAF557" s="3"/>
      <c r="UAG557" s="440"/>
      <c r="UAH557" s="3"/>
      <c r="UAI557" s="580"/>
      <c r="UAJ557" s="3"/>
      <c r="UAK557" s="440"/>
      <c r="UAL557" s="3"/>
      <c r="UAM557" s="580"/>
      <c r="UAN557" s="3"/>
      <c r="UAO557" s="440"/>
      <c r="UAP557" s="3"/>
      <c r="UAQ557" s="580"/>
      <c r="UAR557" s="3"/>
      <c r="UAS557" s="440"/>
      <c r="UAT557" s="3"/>
      <c r="UAU557" s="580"/>
      <c r="UAV557" s="3"/>
      <c r="UAW557" s="440"/>
      <c r="UAX557" s="3"/>
      <c r="UAY557" s="580"/>
      <c r="UAZ557" s="3"/>
      <c r="UBA557" s="440"/>
      <c r="UBB557" s="3"/>
      <c r="UBC557" s="580"/>
      <c r="UBD557" s="3"/>
      <c r="UBE557" s="440"/>
      <c r="UBF557" s="3"/>
      <c r="UBG557" s="580"/>
      <c r="UBH557" s="3"/>
      <c r="UBI557" s="440"/>
      <c r="UBJ557" s="3"/>
      <c r="UBK557" s="580"/>
      <c r="UBL557" s="3"/>
      <c r="UBM557" s="440"/>
      <c r="UBN557" s="3"/>
      <c r="UBO557" s="580"/>
      <c r="UBP557" s="3"/>
      <c r="UBQ557" s="440"/>
      <c r="UBR557" s="3"/>
      <c r="UBS557" s="580"/>
      <c r="UBT557" s="3"/>
      <c r="UBU557" s="440"/>
      <c r="UBV557" s="3"/>
      <c r="UBW557" s="580"/>
      <c r="UBX557" s="3"/>
      <c r="UBY557" s="440"/>
      <c r="UBZ557" s="3"/>
      <c r="UCA557" s="580"/>
      <c r="UCB557" s="3"/>
      <c r="UCC557" s="440"/>
      <c r="UCD557" s="3"/>
      <c r="UCE557" s="580"/>
      <c r="UCF557" s="3"/>
      <c r="UCG557" s="440"/>
      <c r="UCH557" s="3"/>
      <c r="UCI557" s="580"/>
      <c r="UCJ557" s="3"/>
      <c r="UCK557" s="440"/>
      <c r="UCL557" s="3"/>
      <c r="UCM557" s="580"/>
      <c r="UCN557" s="3"/>
      <c r="UCO557" s="440"/>
      <c r="UCP557" s="3"/>
      <c r="UCQ557" s="580"/>
      <c r="UCR557" s="3"/>
      <c r="UCS557" s="440"/>
      <c r="UCT557" s="3"/>
      <c r="UCU557" s="580"/>
      <c r="UCV557" s="3"/>
      <c r="UCW557" s="440"/>
      <c r="UCX557" s="3"/>
      <c r="UCY557" s="580"/>
      <c r="UCZ557" s="3"/>
      <c r="UDA557" s="440"/>
      <c r="UDB557" s="3"/>
      <c r="UDC557" s="580"/>
      <c r="UDD557" s="3"/>
      <c r="UDE557" s="440"/>
      <c r="UDF557" s="3"/>
      <c r="UDG557" s="580"/>
      <c r="UDH557" s="3"/>
      <c r="UDI557" s="440"/>
      <c r="UDJ557" s="3"/>
      <c r="UDK557" s="580"/>
      <c r="UDL557" s="3"/>
      <c r="UDM557" s="440"/>
      <c r="UDN557" s="3"/>
      <c r="UDO557" s="580"/>
      <c r="UDP557" s="3"/>
      <c r="UDQ557" s="440"/>
      <c r="UDR557" s="3"/>
      <c r="UDS557" s="580"/>
      <c r="UDT557" s="3"/>
      <c r="UDU557" s="440"/>
      <c r="UDV557" s="3"/>
      <c r="UDW557" s="580"/>
      <c r="UDX557" s="3"/>
      <c r="UDY557" s="440"/>
      <c r="UDZ557" s="3"/>
      <c r="UEA557" s="580"/>
      <c r="UEB557" s="3"/>
      <c r="UEC557" s="440"/>
      <c r="UED557" s="3"/>
      <c r="UEE557" s="580"/>
      <c r="UEF557" s="3"/>
      <c r="UEG557" s="440"/>
      <c r="UEH557" s="3"/>
      <c r="UEI557" s="580"/>
      <c r="UEJ557" s="3"/>
      <c r="UEK557" s="440"/>
      <c r="UEL557" s="3"/>
      <c r="UEM557" s="580"/>
      <c r="UEN557" s="3"/>
      <c r="UEO557" s="440"/>
      <c r="UEP557" s="3"/>
      <c r="UEQ557" s="580"/>
      <c r="UER557" s="3"/>
      <c r="UES557" s="440"/>
      <c r="UET557" s="3"/>
      <c r="UEU557" s="580"/>
      <c r="UEV557" s="3"/>
      <c r="UEW557" s="440"/>
      <c r="UEX557" s="3"/>
      <c r="UEY557" s="580"/>
      <c r="UEZ557" s="3"/>
      <c r="UFA557" s="440"/>
      <c r="UFB557" s="3"/>
      <c r="UFC557" s="580"/>
      <c r="UFD557" s="3"/>
      <c r="UFE557" s="440"/>
      <c r="UFF557" s="3"/>
      <c r="UFG557" s="580"/>
      <c r="UFH557" s="3"/>
      <c r="UFI557" s="440"/>
      <c r="UFJ557" s="3"/>
      <c r="UFK557" s="580"/>
      <c r="UFL557" s="3"/>
      <c r="UFM557" s="440"/>
      <c r="UFN557" s="3"/>
      <c r="UFO557" s="580"/>
      <c r="UFP557" s="3"/>
      <c r="UFQ557" s="440"/>
      <c r="UFR557" s="3"/>
      <c r="UFS557" s="580"/>
      <c r="UFT557" s="3"/>
      <c r="UFU557" s="440"/>
      <c r="UFV557" s="3"/>
      <c r="UFW557" s="580"/>
      <c r="UFX557" s="3"/>
      <c r="UFY557" s="440"/>
      <c r="UFZ557" s="3"/>
      <c r="UGA557" s="580"/>
      <c r="UGB557" s="3"/>
      <c r="UGC557" s="440"/>
      <c r="UGD557" s="3"/>
      <c r="UGE557" s="580"/>
      <c r="UGF557" s="3"/>
      <c r="UGG557" s="440"/>
      <c r="UGH557" s="3"/>
      <c r="UGI557" s="580"/>
      <c r="UGJ557" s="3"/>
      <c r="UGK557" s="440"/>
      <c r="UGL557" s="3"/>
      <c r="UGM557" s="580"/>
      <c r="UGN557" s="3"/>
      <c r="UGO557" s="440"/>
      <c r="UGP557" s="3"/>
      <c r="UGQ557" s="580"/>
      <c r="UGR557" s="3"/>
      <c r="UGS557" s="440"/>
      <c r="UGT557" s="3"/>
      <c r="UGU557" s="580"/>
      <c r="UGV557" s="3"/>
      <c r="UGW557" s="440"/>
      <c r="UGX557" s="3"/>
      <c r="UGY557" s="580"/>
      <c r="UGZ557" s="3"/>
      <c r="UHA557" s="440"/>
      <c r="UHB557" s="3"/>
      <c r="UHC557" s="580"/>
      <c r="UHD557" s="3"/>
      <c r="UHE557" s="440"/>
      <c r="UHF557" s="3"/>
      <c r="UHG557" s="580"/>
      <c r="UHH557" s="3"/>
      <c r="UHI557" s="440"/>
      <c r="UHJ557" s="3"/>
      <c r="UHK557" s="580"/>
      <c r="UHL557" s="3"/>
      <c r="UHM557" s="440"/>
      <c r="UHN557" s="3"/>
      <c r="UHO557" s="580"/>
      <c r="UHP557" s="3"/>
      <c r="UHQ557" s="440"/>
      <c r="UHR557" s="3"/>
      <c r="UHS557" s="580"/>
      <c r="UHT557" s="3"/>
      <c r="UHU557" s="440"/>
      <c r="UHV557" s="3"/>
      <c r="UHW557" s="580"/>
      <c r="UHX557" s="3"/>
      <c r="UHY557" s="440"/>
      <c r="UHZ557" s="3"/>
      <c r="UIA557" s="580"/>
      <c r="UIB557" s="3"/>
      <c r="UIC557" s="440"/>
      <c r="UID557" s="3"/>
      <c r="UIE557" s="580"/>
      <c r="UIF557" s="3"/>
      <c r="UIG557" s="440"/>
      <c r="UIH557" s="3"/>
      <c r="UII557" s="580"/>
      <c r="UIJ557" s="3"/>
      <c r="UIK557" s="440"/>
      <c r="UIL557" s="3"/>
      <c r="UIM557" s="580"/>
      <c r="UIN557" s="3"/>
      <c r="UIO557" s="440"/>
      <c r="UIP557" s="3"/>
      <c r="UIQ557" s="580"/>
      <c r="UIR557" s="3"/>
      <c r="UIS557" s="440"/>
      <c r="UIT557" s="3"/>
      <c r="UIU557" s="580"/>
      <c r="UIV557" s="3"/>
      <c r="UIW557" s="440"/>
      <c r="UIX557" s="3"/>
      <c r="UIY557" s="580"/>
      <c r="UIZ557" s="3"/>
      <c r="UJA557" s="440"/>
      <c r="UJB557" s="3"/>
      <c r="UJC557" s="580"/>
      <c r="UJD557" s="3"/>
      <c r="UJE557" s="440"/>
      <c r="UJF557" s="3"/>
      <c r="UJG557" s="580"/>
      <c r="UJH557" s="3"/>
      <c r="UJI557" s="440"/>
      <c r="UJJ557" s="3"/>
      <c r="UJK557" s="580"/>
      <c r="UJL557" s="3"/>
      <c r="UJM557" s="440"/>
      <c r="UJN557" s="3"/>
      <c r="UJO557" s="580"/>
      <c r="UJP557" s="3"/>
      <c r="UJQ557" s="440"/>
      <c r="UJR557" s="3"/>
      <c r="UJS557" s="580"/>
      <c r="UJT557" s="3"/>
      <c r="UJU557" s="440"/>
      <c r="UJV557" s="3"/>
      <c r="UJW557" s="580"/>
      <c r="UJX557" s="3"/>
      <c r="UJY557" s="440"/>
      <c r="UJZ557" s="3"/>
      <c r="UKA557" s="580"/>
      <c r="UKB557" s="3"/>
      <c r="UKC557" s="440"/>
      <c r="UKD557" s="3"/>
      <c r="UKE557" s="580"/>
      <c r="UKF557" s="3"/>
      <c r="UKG557" s="440"/>
      <c r="UKH557" s="3"/>
      <c r="UKI557" s="580"/>
      <c r="UKJ557" s="3"/>
      <c r="UKK557" s="440"/>
      <c r="UKL557" s="3"/>
      <c r="UKM557" s="580"/>
      <c r="UKN557" s="3"/>
      <c r="UKO557" s="440"/>
      <c r="UKP557" s="3"/>
      <c r="UKQ557" s="580"/>
      <c r="UKR557" s="3"/>
      <c r="UKS557" s="440"/>
      <c r="UKT557" s="3"/>
      <c r="UKU557" s="580"/>
      <c r="UKV557" s="3"/>
      <c r="UKW557" s="440"/>
      <c r="UKX557" s="3"/>
      <c r="UKY557" s="580"/>
      <c r="UKZ557" s="3"/>
      <c r="ULA557" s="440"/>
      <c r="ULB557" s="3"/>
      <c r="ULC557" s="580"/>
      <c r="ULD557" s="3"/>
      <c r="ULE557" s="440"/>
      <c r="ULF557" s="3"/>
      <c r="ULG557" s="580"/>
      <c r="ULH557" s="3"/>
      <c r="ULI557" s="440"/>
      <c r="ULJ557" s="3"/>
      <c r="ULK557" s="580"/>
      <c r="ULL557" s="3"/>
      <c r="ULM557" s="440"/>
      <c r="ULN557" s="3"/>
      <c r="ULO557" s="580"/>
      <c r="ULP557" s="3"/>
      <c r="ULQ557" s="440"/>
      <c r="ULR557" s="3"/>
      <c r="ULS557" s="580"/>
      <c r="ULT557" s="3"/>
      <c r="ULU557" s="440"/>
      <c r="ULV557" s="3"/>
      <c r="ULW557" s="580"/>
      <c r="ULX557" s="3"/>
      <c r="ULY557" s="440"/>
      <c r="ULZ557" s="3"/>
      <c r="UMA557" s="580"/>
      <c r="UMB557" s="3"/>
      <c r="UMC557" s="440"/>
      <c r="UMD557" s="3"/>
      <c r="UME557" s="580"/>
      <c r="UMF557" s="3"/>
      <c r="UMG557" s="440"/>
      <c r="UMH557" s="3"/>
      <c r="UMI557" s="580"/>
      <c r="UMJ557" s="3"/>
      <c r="UMK557" s="440"/>
      <c r="UML557" s="3"/>
      <c r="UMM557" s="580"/>
      <c r="UMN557" s="3"/>
      <c r="UMO557" s="440"/>
      <c r="UMP557" s="3"/>
      <c r="UMQ557" s="580"/>
      <c r="UMR557" s="3"/>
      <c r="UMS557" s="440"/>
      <c r="UMT557" s="3"/>
      <c r="UMU557" s="580"/>
      <c r="UMV557" s="3"/>
      <c r="UMW557" s="440"/>
      <c r="UMX557" s="3"/>
      <c r="UMY557" s="580"/>
      <c r="UMZ557" s="3"/>
      <c r="UNA557" s="440"/>
      <c r="UNB557" s="3"/>
      <c r="UNC557" s="580"/>
      <c r="UND557" s="3"/>
      <c r="UNE557" s="440"/>
      <c r="UNF557" s="3"/>
      <c r="UNG557" s="580"/>
      <c r="UNH557" s="3"/>
      <c r="UNI557" s="440"/>
      <c r="UNJ557" s="3"/>
      <c r="UNK557" s="580"/>
      <c r="UNL557" s="3"/>
      <c r="UNM557" s="440"/>
      <c r="UNN557" s="3"/>
      <c r="UNO557" s="580"/>
      <c r="UNP557" s="3"/>
      <c r="UNQ557" s="440"/>
      <c r="UNR557" s="3"/>
      <c r="UNS557" s="580"/>
      <c r="UNT557" s="3"/>
      <c r="UNU557" s="440"/>
      <c r="UNV557" s="3"/>
      <c r="UNW557" s="580"/>
      <c r="UNX557" s="3"/>
      <c r="UNY557" s="440"/>
      <c r="UNZ557" s="3"/>
      <c r="UOA557" s="580"/>
      <c r="UOB557" s="3"/>
      <c r="UOC557" s="440"/>
      <c r="UOD557" s="3"/>
      <c r="UOE557" s="580"/>
      <c r="UOF557" s="3"/>
      <c r="UOG557" s="440"/>
      <c r="UOH557" s="3"/>
      <c r="UOI557" s="580"/>
      <c r="UOJ557" s="3"/>
      <c r="UOK557" s="440"/>
      <c r="UOL557" s="3"/>
      <c r="UOM557" s="580"/>
      <c r="UON557" s="3"/>
      <c r="UOO557" s="440"/>
      <c r="UOP557" s="3"/>
      <c r="UOQ557" s="580"/>
      <c r="UOR557" s="3"/>
      <c r="UOS557" s="440"/>
      <c r="UOT557" s="3"/>
      <c r="UOU557" s="580"/>
      <c r="UOV557" s="3"/>
      <c r="UOW557" s="440"/>
      <c r="UOX557" s="3"/>
      <c r="UOY557" s="580"/>
      <c r="UOZ557" s="3"/>
      <c r="UPA557" s="440"/>
      <c r="UPB557" s="3"/>
      <c r="UPC557" s="580"/>
      <c r="UPD557" s="3"/>
      <c r="UPE557" s="440"/>
      <c r="UPF557" s="3"/>
      <c r="UPG557" s="580"/>
      <c r="UPH557" s="3"/>
      <c r="UPI557" s="440"/>
      <c r="UPJ557" s="3"/>
      <c r="UPK557" s="580"/>
      <c r="UPL557" s="3"/>
      <c r="UPM557" s="440"/>
      <c r="UPN557" s="3"/>
      <c r="UPO557" s="580"/>
      <c r="UPP557" s="3"/>
      <c r="UPQ557" s="440"/>
      <c r="UPR557" s="3"/>
      <c r="UPS557" s="580"/>
      <c r="UPT557" s="3"/>
      <c r="UPU557" s="440"/>
      <c r="UPV557" s="3"/>
      <c r="UPW557" s="580"/>
      <c r="UPX557" s="3"/>
      <c r="UPY557" s="440"/>
      <c r="UPZ557" s="3"/>
      <c r="UQA557" s="580"/>
      <c r="UQB557" s="3"/>
      <c r="UQC557" s="440"/>
      <c r="UQD557" s="3"/>
      <c r="UQE557" s="580"/>
      <c r="UQF557" s="3"/>
      <c r="UQG557" s="440"/>
      <c r="UQH557" s="3"/>
      <c r="UQI557" s="580"/>
      <c r="UQJ557" s="3"/>
      <c r="UQK557" s="440"/>
      <c r="UQL557" s="3"/>
      <c r="UQM557" s="580"/>
      <c r="UQN557" s="3"/>
      <c r="UQO557" s="440"/>
      <c r="UQP557" s="3"/>
      <c r="UQQ557" s="580"/>
      <c r="UQR557" s="3"/>
      <c r="UQS557" s="440"/>
      <c r="UQT557" s="3"/>
      <c r="UQU557" s="580"/>
      <c r="UQV557" s="3"/>
      <c r="UQW557" s="440"/>
      <c r="UQX557" s="3"/>
      <c r="UQY557" s="580"/>
      <c r="UQZ557" s="3"/>
      <c r="URA557" s="440"/>
      <c r="URB557" s="3"/>
      <c r="URC557" s="580"/>
      <c r="URD557" s="3"/>
      <c r="URE557" s="440"/>
      <c r="URF557" s="3"/>
      <c r="URG557" s="580"/>
      <c r="URH557" s="3"/>
      <c r="URI557" s="440"/>
      <c r="URJ557" s="3"/>
      <c r="URK557" s="580"/>
      <c r="URL557" s="3"/>
      <c r="URM557" s="440"/>
      <c r="URN557" s="3"/>
      <c r="URO557" s="580"/>
      <c r="URP557" s="3"/>
      <c r="URQ557" s="440"/>
      <c r="URR557" s="3"/>
      <c r="URS557" s="580"/>
      <c r="URT557" s="3"/>
      <c r="URU557" s="440"/>
      <c r="URV557" s="3"/>
      <c r="URW557" s="580"/>
      <c r="URX557" s="3"/>
      <c r="URY557" s="440"/>
      <c r="URZ557" s="3"/>
      <c r="USA557" s="580"/>
      <c r="USB557" s="3"/>
      <c r="USC557" s="440"/>
      <c r="USD557" s="3"/>
      <c r="USE557" s="580"/>
      <c r="USF557" s="3"/>
      <c r="USG557" s="440"/>
      <c r="USH557" s="3"/>
      <c r="USI557" s="580"/>
      <c r="USJ557" s="3"/>
      <c r="USK557" s="440"/>
      <c r="USL557" s="3"/>
      <c r="USM557" s="580"/>
      <c r="USN557" s="3"/>
      <c r="USO557" s="440"/>
      <c r="USP557" s="3"/>
      <c r="USQ557" s="580"/>
      <c r="USR557" s="3"/>
      <c r="USS557" s="440"/>
      <c r="UST557" s="3"/>
      <c r="USU557" s="580"/>
      <c r="USV557" s="3"/>
      <c r="USW557" s="440"/>
      <c r="USX557" s="3"/>
      <c r="USY557" s="580"/>
      <c r="USZ557" s="3"/>
      <c r="UTA557" s="440"/>
      <c r="UTB557" s="3"/>
      <c r="UTC557" s="580"/>
      <c r="UTD557" s="3"/>
      <c r="UTE557" s="440"/>
      <c r="UTF557" s="3"/>
      <c r="UTG557" s="580"/>
      <c r="UTH557" s="3"/>
      <c r="UTI557" s="440"/>
      <c r="UTJ557" s="3"/>
      <c r="UTK557" s="580"/>
      <c r="UTL557" s="3"/>
      <c r="UTM557" s="440"/>
      <c r="UTN557" s="3"/>
      <c r="UTO557" s="580"/>
      <c r="UTP557" s="3"/>
      <c r="UTQ557" s="440"/>
      <c r="UTR557" s="3"/>
      <c r="UTS557" s="580"/>
      <c r="UTT557" s="3"/>
      <c r="UTU557" s="440"/>
      <c r="UTV557" s="3"/>
      <c r="UTW557" s="580"/>
      <c r="UTX557" s="3"/>
      <c r="UTY557" s="440"/>
      <c r="UTZ557" s="3"/>
      <c r="UUA557" s="580"/>
      <c r="UUB557" s="3"/>
      <c r="UUC557" s="440"/>
      <c r="UUD557" s="3"/>
      <c r="UUE557" s="580"/>
      <c r="UUF557" s="3"/>
      <c r="UUG557" s="440"/>
      <c r="UUH557" s="3"/>
      <c r="UUI557" s="580"/>
      <c r="UUJ557" s="3"/>
      <c r="UUK557" s="440"/>
      <c r="UUL557" s="3"/>
      <c r="UUM557" s="580"/>
      <c r="UUN557" s="3"/>
      <c r="UUO557" s="440"/>
      <c r="UUP557" s="3"/>
      <c r="UUQ557" s="580"/>
      <c r="UUR557" s="3"/>
      <c r="UUS557" s="440"/>
      <c r="UUT557" s="3"/>
      <c r="UUU557" s="580"/>
      <c r="UUV557" s="3"/>
      <c r="UUW557" s="440"/>
      <c r="UUX557" s="3"/>
      <c r="UUY557" s="580"/>
      <c r="UUZ557" s="3"/>
      <c r="UVA557" s="440"/>
      <c r="UVB557" s="3"/>
      <c r="UVC557" s="580"/>
      <c r="UVD557" s="3"/>
      <c r="UVE557" s="440"/>
      <c r="UVF557" s="3"/>
      <c r="UVG557" s="580"/>
      <c r="UVH557" s="3"/>
      <c r="UVI557" s="440"/>
      <c r="UVJ557" s="3"/>
      <c r="UVK557" s="580"/>
      <c r="UVL557" s="3"/>
      <c r="UVM557" s="440"/>
      <c r="UVN557" s="3"/>
      <c r="UVO557" s="580"/>
      <c r="UVP557" s="3"/>
      <c r="UVQ557" s="440"/>
      <c r="UVR557" s="3"/>
      <c r="UVS557" s="580"/>
      <c r="UVT557" s="3"/>
      <c r="UVU557" s="440"/>
      <c r="UVV557" s="3"/>
      <c r="UVW557" s="580"/>
      <c r="UVX557" s="3"/>
      <c r="UVY557" s="440"/>
      <c r="UVZ557" s="3"/>
      <c r="UWA557" s="580"/>
      <c r="UWB557" s="3"/>
      <c r="UWC557" s="440"/>
      <c r="UWD557" s="3"/>
      <c r="UWE557" s="580"/>
      <c r="UWF557" s="3"/>
      <c r="UWG557" s="440"/>
      <c r="UWH557" s="3"/>
      <c r="UWI557" s="580"/>
      <c r="UWJ557" s="3"/>
      <c r="UWK557" s="440"/>
      <c r="UWL557" s="3"/>
      <c r="UWM557" s="580"/>
      <c r="UWN557" s="3"/>
      <c r="UWO557" s="440"/>
      <c r="UWP557" s="3"/>
      <c r="UWQ557" s="580"/>
      <c r="UWR557" s="3"/>
      <c r="UWS557" s="440"/>
      <c r="UWT557" s="3"/>
      <c r="UWU557" s="580"/>
      <c r="UWV557" s="3"/>
      <c r="UWW557" s="440"/>
      <c r="UWX557" s="3"/>
      <c r="UWY557" s="580"/>
      <c r="UWZ557" s="3"/>
      <c r="UXA557" s="440"/>
      <c r="UXB557" s="3"/>
      <c r="UXC557" s="580"/>
      <c r="UXD557" s="3"/>
      <c r="UXE557" s="440"/>
      <c r="UXF557" s="3"/>
      <c r="UXG557" s="580"/>
      <c r="UXH557" s="3"/>
      <c r="UXI557" s="440"/>
      <c r="UXJ557" s="3"/>
      <c r="UXK557" s="580"/>
      <c r="UXL557" s="3"/>
      <c r="UXM557" s="440"/>
      <c r="UXN557" s="3"/>
      <c r="UXO557" s="580"/>
      <c r="UXP557" s="3"/>
      <c r="UXQ557" s="440"/>
      <c r="UXR557" s="3"/>
      <c r="UXS557" s="580"/>
      <c r="UXT557" s="3"/>
      <c r="UXU557" s="440"/>
      <c r="UXV557" s="3"/>
      <c r="UXW557" s="580"/>
      <c r="UXX557" s="3"/>
      <c r="UXY557" s="440"/>
      <c r="UXZ557" s="3"/>
      <c r="UYA557" s="580"/>
      <c r="UYB557" s="3"/>
      <c r="UYC557" s="440"/>
      <c r="UYD557" s="3"/>
      <c r="UYE557" s="580"/>
      <c r="UYF557" s="3"/>
      <c r="UYG557" s="440"/>
      <c r="UYH557" s="3"/>
      <c r="UYI557" s="580"/>
      <c r="UYJ557" s="3"/>
      <c r="UYK557" s="440"/>
      <c r="UYL557" s="3"/>
      <c r="UYM557" s="580"/>
      <c r="UYN557" s="3"/>
      <c r="UYO557" s="440"/>
      <c r="UYP557" s="3"/>
      <c r="UYQ557" s="580"/>
      <c r="UYR557" s="3"/>
      <c r="UYS557" s="440"/>
      <c r="UYT557" s="3"/>
      <c r="UYU557" s="580"/>
      <c r="UYV557" s="3"/>
      <c r="UYW557" s="440"/>
      <c r="UYX557" s="3"/>
      <c r="UYY557" s="580"/>
      <c r="UYZ557" s="3"/>
      <c r="UZA557" s="440"/>
      <c r="UZB557" s="3"/>
      <c r="UZC557" s="580"/>
      <c r="UZD557" s="3"/>
      <c r="UZE557" s="440"/>
      <c r="UZF557" s="3"/>
      <c r="UZG557" s="580"/>
      <c r="UZH557" s="3"/>
      <c r="UZI557" s="440"/>
      <c r="UZJ557" s="3"/>
      <c r="UZK557" s="580"/>
      <c r="UZL557" s="3"/>
      <c r="UZM557" s="440"/>
      <c r="UZN557" s="3"/>
      <c r="UZO557" s="580"/>
      <c r="UZP557" s="3"/>
      <c r="UZQ557" s="440"/>
      <c r="UZR557" s="3"/>
      <c r="UZS557" s="580"/>
      <c r="UZT557" s="3"/>
      <c r="UZU557" s="440"/>
      <c r="UZV557" s="3"/>
      <c r="UZW557" s="580"/>
      <c r="UZX557" s="3"/>
      <c r="UZY557" s="440"/>
      <c r="UZZ557" s="3"/>
      <c r="VAA557" s="580"/>
      <c r="VAB557" s="3"/>
      <c r="VAC557" s="440"/>
      <c r="VAD557" s="3"/>
      <c r="VAE557" s="580"/>
      <c r="VAF557" s="3"/>
      <c r="VAG557" s="440"/>
      <c r="VAH557" s="3"/>
      <c r="VAI557" s="580"/>
      <c r="VAJ557" s="3"/>
      <c r="VAK557" s="440"/>
      <c r="VAL557" s="3"/>
      <c r="VAM557" s="580"/>
      <c r="VAN557" s="3"/>
      <c r="VAO557" s="440"/>
      <c r="VAP557" s="3"/>
      <c r="VAQ557" s="580"/>
      <c r="VAR557" s="3"/>
      <c r="VAS557" s="440"/>
      <c r="VAT557" s="3"/>
      <c r="VAU557" s="580"/>
      <c r="VAV557" s="3"/>
      <c r="VAW557" s="440"/>
      <c r="VAX557" s="3"/>
      <c r="VAY557" s="580"/>
      <c r="VAZ557" s="3"/>
      <c r="VBA557" s="440"/>
      <c r="VBB557" s="3"/>
      <c r="VBC557" s="580"/>
      <c r="VBD557" s="3"/>
      <c r="VBE557" s="440"/>
      <c r="VBF557" s="3"/>
      <c r="VBG557" s="580"/>
      <c r="VBH557" s="3"/>
      <c r="VBI557" s="440"/>
      <c r="VBJ557" s="3"/>
      <c r="VBK557" s="580"/>
      <c r="VBL557" s="3"/>
      <c r="VBM557" s="440"/>
      <c r="VBN557" s="3"/>
      <c r="VBO557" s="580"/>
      <c r="VBP557" s="3"/>
      <c r="VBQ557" s="440"/>
      <c r="VBR557" s="3"/>
      <c r="VBS557" s="580"/>
      <c r="VBT557" s="3"/>
      <c r="VBU557" s="440"/>
      <c r="VBV557" s="3"/>
      <c r="VBW557" s="580"/>
      <c r="VBX557" s="3"/>
      <c r="VBY557" s="440"/>
      <c r="VBZ557" s="3"/>
      <c r="VCA557" s="580"/>
      <c r="VCB557" s="3"/>
      <c r="VCC557" s="440"/>
      <c r="VCD557" s="3"/>
      <c r="VCE557" s="580"/>
      <c r="VCF557" s="3"/>
      <c r="VCG557" s="440"/>
      <c r="VCH557" s="3"/>
      <c r="VCI557" s="580"/>
      <c r="VCJ557" s="3"/>
      <c r="VCK557" s="440"/>
      <c r="VCL557" s="3"/>
      <c r="VCM557" s="580"/>
      <c r="VCN557" s="3"/>
      <c r="VCO557" s="440"/>
      <c r="VCP557" s="3"/>
      <c r="VCQ557" s="580"/>
      <c r="VCR557" s="3"/>
      <c r="VCS557" s="440"/>
      <c r="VCT557" s="3"/>
      <c r="VCU557" s="580"/>
      <c r="VCV557" s="3"/>
      <c r="VCW557" s="440"/>
      <c r="VCX557" s="3"/>
      <c r="VCY557" s="580"/>
      <c r="VCZ557" s="3"/>
      <c r="VDA557" s="440"/>
      <c r="VDB557" s="3"/>
      <c r="VDC557" s="580"/>
      <c r="VDD557" s="3"/>
      <c r="VDE557" s="440"/>
      <c r="VDF557" s="3"/>
      <c r="VDG557" s="580"/>
      <c r="VDH557" s="3"/>
      <c r="VDI557" s="440"/>
      <c r="VDJ557" s="3"/>
      <c r="VDK557" s="580"/>
      <c r="VDL557" s="3"/>
      <c r="VDM557" s="440"/>
      <c r="VDN557" s="3"/>
      <c r="VDO557" s="580"/>
      <c r="VDP557" s="3"/>
      <c r="VDQ557" s="440"/>
      <c r="VDR557" s="3"/>
      <c r="VDS557" s="580"/>
      <c r="VDT557" s="3"/>
      <c r="VDU557" s="440"/>
      <c r="VDV557" s="3"/>
      <c r="VDW557" s="580"/>
      <c r="VDX557" s="3"/>
      <c r="VDY557" s="440"/>
      <c r="VDZ557" s="3"/>
      <c r="VEA557" s="580"/>
      <c r="VEB557" s="3"/>
      <c r="VEC557" s="440"/>
      <c r="VED557" s="3"/>
      <c r="VEE557" s="580"/>
      <c r="VEF557" s="3"/>
      <c r="VEG557" s="440"/>
      <c r="VEH557" s="3"/>
      <c r="VEI557" s="580"/>
      <c r="VEJ557" s="3"/>
      <c r="VEK557" s="440"/>
      <c r="VEL557" s="3"/>
      <c r="VEM557" s="580"/>
      <c r="VEN557" s="3"/>
      <c r="VEO557" s="440"/>
      <c r="VEP557" s="3"/>
      <c r="VEQ557" s="580"/>
      <c r="VER557" s="3"/>
      <c r="VES557" s="440"/>
      <c r="VET557" s="3"/>
      <c r="VEU557" s="580"/>
      <c r="VEV557" s="3"/>
      <c r="VEW557" s="440"/>
      <c r="VEX557" s="3"/>
      <c r="VEY557" s="580"/>
      <c r="VEZ557" s="3"/>
      <c r="VFA557" s="440"/>
      <c r="VFB557" s="3"/>
      <c r="VFC557" s="580"/>
      <c r="VFD557" s="3"/>
      <c r="VFE557" s="440"/>
      <c r="VFF557" s="3"/>
      <c r="VFG557" s="580"/>
      <c r="VFH557" s="3"/>
      <c r="VFI557" s="440"/>
      <c r="VFJ557" s="3"/>
      <c r="VFK557" s="580"/>
      <c r="VFL557" s="3"/>
      <c r="VFM557" s="440"/>
      <c r="VFN557" s="3"/>
      <c r="VFO557" s="580"/>
      <c r="VFP557" s="3"/>
      <c r="VFQ557" s="440"/>
      <c r="VFR557" s="3"/>
      <c r="VFS557" s="580"/>
      <c r="VFT557" s="3"/>
      <c r="VFU557" s="440"/>
      <c r="VFV557" s="3"/>
      <c r="VFW557" s="580"/>
      <c r="VFX557" s="3"/>
      <c r="VFY557" s="440"/>
      <c r="VFZ557" s="3"/>
      <c r="VGA557" s="580"/>
      <c r="VGB557" s="3"/>
      <c r="VGC557" s="440"/>
      <c r="VGD557" s="3"/>
      <c r="VGE557" s="580"/>
      <c r="VGF557" s="3"/>
      <c r="VGG557" s="440"/>
      <c r="VGH557" s="3"/>
      <c r="VGI557" s="580"/>
      <c r="VGJ557" s="3"/>
      <c r="VGK557" s="440"/>
      <c r="VGL557" s="3"/>
      <c r="VGM557" s="580"/>
      <c r="VGN557" s="3"/>
      <c r="VGO557" s="440"/>
      <c r="VGP557" s="3"/>
      <c r="VGQ557" s="580"/>
      <c r="VGR557" s="3"/>
      <c r="VGS557" s="440"/>
      <c r="VGT557" s="3"/>
      <c r="VGU557" s="580"/>
      <c r="VGV557" s="3"/>
      <c r="VGW557" s="440"/>
      <c r="VGX557" s="3"/>
      <c r="VGY557" s="580"/>
      <c r="VGZ557" s="3"/>
      <c r="VHA557" s="440"/>
      <c r="VHB557" s="3"/>
      <c r="VHC557" s="580"/>
      <c r="VHD557" s="3"/>
      <c r="VHE557" s="440"/>
      <c r="VHF557" s="3"/>
      <c r="VHG557" s="580"/>
      <c r="VHH557" s="3"/>
      <c r="VHI557" s="440"/>
      <c r="VHJ557" s="3"/>
      <c r="VHK557" s="580"/>
      <c r="VHL557" s="3"/>
      <c r="VHM557" s="440"/>
      <c r="VHN557" s="3"/>
      <c r="VHO557" s="580"/>
      <c r="VHP557" s="3"/>
      <c r="VHQ557" s="440"/>
      <c r="VHR557" s="3"/>
      <c r="VHS557" s="580"/>
      <c r="VHT557" s="3"/>
      <c r="VHU557" s="440"/>
      <c r="VHV557" s="3"/>
      <c r="VHW557" s="580"/>
      <c r="VHX557" s="3"/>
      <c r="VHY557" s="440"/>
      <c r="VHZ557" s="3"/>
      <c r="VIA557" s="580"/>
      <c r="VIB557" s="3"/>
      <c r="VIC557" s="440"/>
      <c r="VID557" s="3"/>
      <c r="VIE557" s="580"/>
      <c r="VIF557" s="3"/>
      <c r="VIG557" s="440"/>
      <c r="VIH557" s="3"/>
      <c r="VII557" s="580"/>
      <c r="VIJ557" s="3"/>
      <c r="VIK557" s="440"/>
      <c r="VIL557" s="3"/>
      <c r="VIM557" s="580"/>
      <c r="VIN557" s="3"/>
      <c r="VIO557" s="440"/>
      <c r="VIP557" s="3"/>
      <c r="VIQ557" s="580"/>
      <c r="VIR557" s="3"/>
      <c r="VIS557" s="440"/>
      <c r="VIT557" s="3"/>
      <c r="VIU557" s="580"/>
      <c r="VIV557" s="3"/>
      <c r="VIW557" s="440"/>
      <c r="VIX557" s="3"/>
      <c r="VIY557" s="580"/>
      <c r="VIZ557" s="3"/>
      <c r="VJA557" s="440"/>
      <c r="VJB557" s="3"/>
      <c r="VJC557" s="580"/>
      <c r="VJD557" s="3"/>
      <c r="VJE557" s="440"/>
      <c r="VJF557" s="3"/>
      <c r="VJG557" s="580"/>
      <c r="VJH557" s="3"/>
      <c r="VJI557" s="440"/>
      <c r="VJJ557" s="3"/>
      <c r="VJK557" s="580"/>
      <c r="VJL557" s="3"/>
      <c r="VJM557" s="440"/>
      <c r="VJN557" s="3"/>
      <c r="VJO557" s="580"/>
      <c r="VJP557" s="3"/>
      <c r="VJQ557" s="440"/>
      <c r="VJR557" s="3"/>
      <c r="VJS557" s="580"/>
      <c r="VJT557" s="3"/>
      <c r="VJU557" s="440"/>
      <c r="VJV557" s="3"/>
      <c r="VJW557" s="580"/>
      <c r="VJX557" s="3"/>
      <c r="VJY557" s="440"/>
      <c r="VJZ557" s="3"/>
      <c r="VKA557" s="580"/>
      <c r="VKB557" s="3"/>
      <c r="VKC557" s="440"/>
      <c r="VKD557" s="3"/>
      <c r="VKE557" s="580"/>
      <c r="VKF557" s="3"/>
      <c r="VKG557" s="440"/>
      <c r="VKH557" s="3"/>
      <c r="VKI557" s="580"/>
      <c r="VKJ557" s="3"/>
      <c r="VKK557" s="440"/>
      <c r="VKL557" s="3"/>
      <c r="VKM557" s="580"/>
      <c r="VKN557" s="3"/>
      <c r="VKO557" s="440"/>
      <c r="VKP557" s="3"/>
      <c r="VKQ557" s="580"/>
      <c r="VKR557" s="3"/>
      <c r="VKS557" s="440"/>
      <c r="VKT557" s="3"/>
      <c r="VKU557" s="580"/>
      <c r="VKV557" s="3"/>
      <c r="VKW557" s="440"/>
      <c r="VKX557" s="3"/>
      <c r="VKY557" s="580"/>
      <c r="VKZ557" s="3"/>
      <c r="VLA557" s="440"/>
      <c r="VLB557" s="3"/>
      <c r="VLC557" s="580"/>
      <c r="VLD557" s="3"/>
      <c r="VLE557" s="440"/>
      <c r="VLF557" s="3"/>
      <c r="VLG557" s="580"/>
      <c r="VLH557" s="3"/>
      <c r="VLI557" s="440"/>
      <c r="VLJ557" s="3"/>
      <c r="VLK557" s="580"/>
      <c r="VLL557" s="3"/>
      <c r="VLM557" s="440"/>
      <c r="VLN557" s="3"/>
      <c r="VLO557" s="580"/>
      <c r="VLP557" s="3"/>
      <c r="VLQ557" s="440"/>
      <c r="VLR557" s="3"/>
      <c r="VLS557" s="580"/>
      <c r="VLT557" s="3"/>
      <c r="VLU557" s="440"/>
      <c r="VLV557" s="3"/>
      <c r="VLW557" s="580"/>
      <c r="VLX557" s="3"/>
      <c r="VLY557" s="440"/>
      <c r="VLZ557" s="3"/>
      <c r="VMA557" s="580"/>
      <c r="VMB557" s="3"/>
      <c r="VMC557" s="440"/>
      <c r="VMD557" s="3"/>
      <c r="VME557" s="580"/>
      <c r="VMF557" s="3"/>
      <c r="VMG557" s="440"/>
      <c r="VMH557" s="3"/>
      <c r="VMI557" s="580"/>
      <c r="VMJ557" s="3"/>
      <c r="VMK557" s="440"/>
      <c r="VML557" s="3"/>
      <c r="VMM557" s="580"/>
      <c r="VMN557" s="3"/>
      <c r="VMO557" s="440"/>
      <c r="VMP557" s="3"/>
      <c r="VMQ557" s="580"/>
      <c r="VMR557" s="3"/>
      <c r="VMS557" s="440"/>
      <c r="VMT557" s="3"/>
      <c r="VMU557" s="580"/>
      <c r="VMV557" s="3"/>
      <c r="VMW557" s="440"/>
      <c r="VMX557" s="3"/>
      <c r="VMY557" s="580"/>
      <c r="VMZ557" s="3"/>
      <c r="VNA557" s="440"/>
      <c r="VNB557" s="3"/>
      <c r="VNC557" s="580"/>
      <c r="VND557" s="3"/>
      <c r="VNE557" s="440"/>
      <c r="VNF557" s="3"/>
      <c r="VNG557" s="580"/>
      <c r="VNH557" s="3"/>
      <c r="VNI557" s="440"/>
      <c r="VNJ557" s="3"/>
      <c r="VNK557" s="580"/>
      <c r="VNL557" s="3"/>
      <c r="VNM557" s="440"/>
      <c r="VNN557" s="3"/>
      <c r="VNO557" s="580"/>
      <c r="VNP557" s="3"/>
      <c r="VNQ557" s="440"/>
      <c r="VNR557" s="3"/>
      <c r="VNS557" s="580"/>
      <c r="VNT557" s="3"/>
      <c r="VNU557" s="440"/>
      <c r="VNV557" s="3"/>
      <c r="VNW557" s="580"/>
      <c r="VNX557" s="3"/>
      <c r="VNY557" s="440"/>
      <c r="VNZ557" s="3"/>
      <c r="VOA557" s="580"/>
      <c r="VOB557" s="3"/>
      <c r="VOC557" s="440"/>
      <c r="VOD557" s="3"/>
      <c r="VOE557" s="580"/>
      <c r="VOF557" s="3"/>
      <c r="VOG557" s="440"/>
      <c r="VOH557" s="3"/>
      <c r="VOI557" s="580"/>
      <c r="VOJ557" s="3"/>
      <c r="VOK557" s="440"/>
      <c r="VOL557" s="3"/>
      <c r="VOM557" s="580"/>
      <c r="VON557" s="3"/>
      <c r="VOO557" s="440"/>
      <c r="VOP557" s="3"/>
      <c r="VOQ557" s="580"/>
      <c r="VOR557" s="3"/>
      <c r="VOS557" s="440"/>
      <c r="VOT557" s="3"/>
      <c r="VOU557" s="580"/>
      <c r="VOV557" s="3"/>
      <c r="VOW557" s="440"/>
      <c r="VOX557" s="3"/>
      <c r="VOY557" s="580"/>
      <c r="VOZ557" s="3"/>
      <c r="VPA557" s="440"/>
      <c r="VPB557" s="3"/>
      <c r="VPC557" s="580"/>
      <c r="VPD557" s="3"/>
      <c r="VPE557" s="440"/>
      <c r="VPF557" s="3"/>
      <c r="VPG557" s="580"/>
      <c r="VPH557" s="3"/>
      <c r="VPI557" s="440"/>
      <c r="VPJ557" s="3"/>
      <c r="VPK557" s="580"/>
      <c r="VPL557" s="3"/>
      <c r="VPM557" s="440"/>
      <c r="VPN557" s="3"/>
      <c r="VPO557" s="580"/>
      <c r="VPP557" s="3"/>
      <c r="VPQ557" s="440"/>
      <c r="VPR557" s="3"/>
      <c r="VPS557" s="580"/>
      <c r="VPT557" s="3"/>
      <c r="VPU557" s="440"/>
      <c r="VPV557" s="3"/>
      <c r="VPW557" s="580"/>
      <c r="VPX557" s="3"/>
      <c r="VPY557" s="440"/>
      <c r="VPZ557" s="3"/>
      <c r="VQA557" s="580"/>
      <c r="VQB557" s="3"/>
      <c r="VQC557" s="440"/>
      <c r="VQD557" s="3"/>
      <c r="VQE557" s="580"/>
      <c r="VQF557" s="3"/>
      <c r="VQG557" s="440"/>
      <c r="VQH557" s="3"/>
      <c r="VQI557" s="580"/>
      <c r="VQJ557" s="3"/>
      <c r="VQK557" s="440"/>
      <c r="VQL557" s="3"/>
      <c r="VQM557" s="580"/>
      <c r="VQN557" s="3"/>
      <c r="VQO557" s="440"/>
      <c r="VQP557" s="3"/>
      <c r="VQQ557" s="580"/>
      <c r="VQR557" s="3"/>
      <c r="VQS557" s="440"/>
      <c r="VQT557" s="3"/>
      <c r="VQU557" s="580"/>
      <c r="VQV557" s="3"/>
      <c r="VQW557" s="440"/>
      <c r="VQX557" s="3"/>
      <c r="VQY557" s="580"/>
      <c r="VQZ557" s="3"/>
      <c r="VRA557" s="440"/>
      <c r="VRB557" s="3"/>
      <c r="VRC557" s="580"/>
      <c r="VRD557" s="3"/>
      <c r="VRE557" s="440"/>
      <c r="VRF557" s="3"/>
      <c r="VRG557" s="580"/>
      <c r="VRH557" s="3"/>
      <c r="VRI557" s="440"/>
      <c r="VRJ557" s="3"/>
      <c r="VRK557" s="580"/>
      <c r="VRL557" s="3"/>
      <c r="VRM557" s="440"/>
      <c r="VRN557" s="3"/>
      <c r="VRO557" s="580"/>
      <c r="VRP557" s="3"/>
      <c r="VRQ557" s="440"/>
      <c r="VRR557" s="3"/>
      <c r="VRS557" s="580"/>
      <c r="VRT557" s="3"/>
      <c r="VRU557" s="440"/>
      <c r="VRV557" s="3"/>
      <c r="VRW557" s="580"/>
      <c r="VRX557" s="3"/>
      <c r="VRY557" s="440"/>
      <c r="VRZ557" s="3"/>
      <c r="VSA557" s="580"/>
      <c r="VSB557" s="3"/>
      <c r="VSC557" s="440"/>
      <c r="VSD557" s="3"/>
      <c r="VSE557" s="580"/>
      <c r="VSF557" s="3"/>
      <c r="VSG557" s="440"/>
      <c r="VSH557" s="3"/>
      <c r="VSI557" s="580"/>
      <c r="VSJ557" s="3"/>
      <c r="VSK557" s="440"/>
      <c r="VSL557" s="3"/>
      <c r="VSM557" s="580"/>
      <c r="VSN557" s="3"/>
      <c r="VSO557" s="440"/>
      <c r="VSP557" s="3"/>
      <c r="VSQ557" s="580"/>
      <c r="VSR557" s="3"/>
      <c r="VSS557" s="440"/>
      <c r="VST557" s="3"/>
      <c r="VSU557" s="580"/>
      <c r="VSV557" s="3"/>
      <c r="VSW557" s="440"/>
      <c r="VSX557" s="3"/>
      <c r="VSY557" s="580"/>
      <c r="VSZ557" s="3"/>
      <c r="VTA557" s="440"/>
      <c r="VTB557" s="3"/>
      <c r="VTC557" s="580"/>
      <c r="VTD557" s="3"/>
      <c r="VTE557" s="440"/>
      <c r="VTF557" s="3"/>
      <c r="VTG557" s="580"/>
      <c r="VTH557" s="3"/>
      <c r="VTI557" s="440"/>
      <c r="VTJ557" s="3"/>
      <c r="VTK557" s="580"/>
      <c r="VTL557" s="3"/>
      <c r="VTM557" s="440"/>
      <c r="VTN557" s="3"/>
      <c r="VTO557" s="580"/>
      <c r="VTP557" s="3"/>
      <c r="VTQ557" s="440"/>
      <c r="VTR557" s="3"/>
      <c r="VTS557" s="580"/>
      <c r="VTT557" s="3"/>
      <c r="VTU557" s="440"/>
      <c r="VTV557" s="3"/>
      <c r="VTW557" s="580"/>
      <c r="VTX557" s="3"/>
      <c r="VTY557" s="440"/>
      <c r="VTZ557" s="3"/>
      <c r="VUA557" s="580"/>
      <c r="VUB557" s="3"/>
      <c r="VUC557" s="440"/>
      <c r="VUD557" s="3"/>
      <c r="VUE557" s="580"/>
      <c r="VUF557" s="3"/>
      <c r="VUG557" s="440"/>
      <c r="VUH557" s="3"/>
      <c r="VUI557" s="580"/>
      <c r="VUJ557" s="3"/>
      <c r="VUK557" s="440"/>
      <c r="VUL557" s="3"/>
      <c r="VUM557" s="580"/>
      <c r="VUN557" s="3"/>
      <c r="VUO557" s="440"/>
      <c r="VUP557" s="3"/>
      <c r="VUQ557" s="580"/>
      <c r="VUR557" s="3"/>
      <c r="VUS557" s="440"/>
      <c r="VUT557" s="3"/>
      <c r="VUU557" s="580"/>
      <c r="VUV557" s="3"/>
      <c r="VUW557" s="440"/>
      <c r="VUX557" s="3"/>
      <c r="VUY557" s="580"/>
      <c r="VUZ557" s="3"/>
      <c r="VVA557" s="440"/>
      <c r="VVB557" s="3"/>
      <c r="VVC557" s="580"/>
      <c r="VVD557" s="3"/>
      <c r="VVE557" s="440"/>
      <c r="VVF557" s="3"/>
      <c r="VVG557" s="580"/>
      <c r="VVH557" s="3"/>
      <c r="VVI557" s="440"/>
      <c r="VVJ557" s="3"/>
      <c r="VVK557" s="580"/>
      <c r="VVL557" s="3"/>
      <c r="VVM557" s="440"/>
      <c r="VVN557" s="3"/>
      <c r="VVO557" s="580"/>
      <c r="VVP557" s="3"/>
      <c r="VVQ557" s="440"/>
      <c r="VVR557" s="3"/>
      <c r="VVS557" s="580"/>
      <c r="VVT557" s="3"/>
      <c r="VVU557" s="440"/>
      <c r="VVV557" s="3"/>
      <c r="VVW557" s="580"/>
      <c r="VVX557" s="3"/>
      <c r="VVY557" s="440"/>
      <c r="VVZ557" s="3"/>
      <c r="VWA557" s="580"/>
      <c r="VWB557" s="3"/>
      <c r="VWC557" s="440"/>
      <c r="VWD557" s="3"/>
      <c r="VWE557" s="580"/>
      <c r="VWF557" s="3"/>
      <c r="VWG557" s="440"/>
      <c r="VWH557" s="3"/>
      <c r="VWI557" s="580"/>
      <c r="VWJ557" s="3"/>
      <c r="VWK557" s="440"/>
      <c r="VWL557" s="3"/>
      <c r="VWM557" s="580"/>
      <c r="VWN557" s="3"/>
      <c r="VWO557" s="440"/>
      <c r="VWP557" s="3"/>
      <c r="VWQ557" s="580"/>
      <c r="VWR557" s="3"/>
      <c r="VWS557" s="440"/>
      <c r="VWT557" s="3"/>
      <c r="VWU557" s="580"/>
      <c r="VWV557" s="3"/>
      <c r="VWW557" s="440"/>
      <c r="VWX557" s="3"/>
      <c r="VWY557" s="580"/>
      <c r="VWZ557" s="3"/>
      <c r="VXA557" s="440"/>
      <c r="VXB557" s="3"/>
      <c r="VXC557" s="580"/>
      <c r="VXD557" s="3"/>
      <c r="VXE557" s="440"/>
      <c r="VXF557" s="3"/>
      <c r="VXG557" s="580"/>
      <c r="VXH557" s="3"/>
      <c r="VXI557" s="440"/>
      <c r="VXJ557" s="3"/>
      <c r="VXK557" s="580"/>
      <c r="VXL557" s="3"/>
      <c r="VXM557" s="440"/>
      <c r="VXN557" s="3"/>
      <c r="VXO557" s="580"/>
      <c r="VXP557" s="3"/>
      <c r="VXQ557" s="440"/>
      <c r="VXR557" s="3"/>
      <c r="VXS557" s="580"/>
      <c r="VXT557" s="3"/>
      <c r="VXU557" s="440"/>
      <c r="VXV557" s="3"/>
      <c r="VXW557" s="580"/>
      <c r="VXX557" s="3"/>
      <c r="VXY557" s="440"/>
      <c r="VXZ557" s="3"/>
      <c r="VYA557" s="580"/>
      <c r="VYB557" s="3"/>
      <c r="VYC557" s="440"/>
      <c r="VYD557" s="3"/>
      <c r="VYE557" s="580"/>
      <c r="VYF557" s="3"/>
      <c r="VYG557" s="440"/>
      <c r="VYH557" s="3"/>
      <c r="VYI557" s="580"/>
      <c r="VYJ557" s="3"/>
      <c r="VYK557" s="440"/>
      <c r="VYL557" s="3"/>
      <c r="VYM557" s="580"/>
      <c r="VYN557" s="3"/>
      <c r="VYO557" s="440"/>
      <c r="VYP557" s="3"/>
      <c r="VYQ557" s="580"/>
      <c r="VYR557" s="3"/>
      <c r="VYS557" s="440"/>
      <c r="VYT557" s="3"/>
      <c r="VYU557" s="580"/>
      <c r="VYV557" s="3"/>
      <c r="VYW557" s="440"/>
      <c r="VYX557" s="3"/>
      <c r="VYY557" s="580"/>
      <c r="VYZ557" s="3"/>
      <c r="VZA557" s="440"/>
      <c r="VZB557" s="3"/>
      <c r="VZC557" s="580"/>
      <c r="VZD557" s="3"/>
      <c r="VZE557" s="440"/>
      <c r="VZF557" s="3"/>
      <c r="VZG557" s="580"/>
      <c r="VZH557" s="3"/>
      <c r="VZI557" s="440"/>
      <c r="VZJ557" s="3"/>
      <c r="VZK557" s="580"/>
      <c r="VZL557" s="3"/>
      <c r="VZM557" s="440"/>
      <c r="VZN557" s="3"/>
      <c r="VZO557" s="580"/>
      <c r="VZP557" s="3"/>
      <c r="VZQ557" s="440"/>
      <c r="VZR557" s="3"/>
      <c r="VZS557" s="580"/>
      <c r="VZT557" s="3"/>
      <c r="VZU557" s="440"/>
      <c r="VZV557" s="3"/>
      <c r="VZW557" s="580"/>
      <c r="VZX557" s="3"/>
      <c r="VZY557" s="440"/>
      <c r="VZZ557" s="3"/>
      <c r="WAA557" s="580"/>
      <c r="WAB557" s="3"/>
      <c r="WAC557" s="440"/>
      <c r="WAD557" s="3"/>
      <c r="WAE557" s="580"/>
      <c r="WAF557" s="3"/>
      <c r="WAG557" s="440"/>
      <c r="WAH557" s="3"/>
      <c r="WAI557" s="580"/>
      <c r="WAJ557" s="3"/>
      <c r="WAK557" s="440"/>
      <c r="WAL557" s="3"/>
      <c r="WAM557" s="580"/>
      <c r="WAN557" s="3"/>
      <c r="WAO557" s="440"/>
      <c r="WAP557" s="3"/>
      <c r="WAQ557" s="580"/>
      <c r="WAR557" s="3"/>
      <c r="WAS557" s="440"/>
      <c r="WAT557" s="3"/>
      <c r="WAU557" s="580"/>
      <c r="WAV557" s="3"/>
      <c r="WAW557" s="440"/>
      <c r="WAX557" s="3"/>
      <c r="WAY557" s="580"/>
      <c r="WAZ557" s="3"/>
      <c r="WBA557" s="440"/>
      <c r="WBB557" s="3"/>
      <c r="WBC557" s="580"/>
      <c r="WBD557" s="3"/>
      <c r="WBE557" s="440"/>
      <c r="WBF557" s="3"/>
      <c r="WBG557" s="580"/>
      <c r="WBH557" s="3"/>
      <c r="WBI557" s="440"/>
      <c r="WBJ557" s="3"/>
      <c r="WBK557" s="580"/>
      <c r="WBL557" s="3"/>
      <c r="WBM557" s="440"/>
      <c r="WBN557" s="3"/>
      <c r="WBO557" s="580"/>
      <c r="WBP557" s="3"/>
      <c r="WBQ557" s="440"/>
      <c r="WBR557" s="3"/>
      <c r="WBS557" s="580"/>
      <c r="WBT557" s="3"/>
      <c r="WBU557" s="440"/>
      <c r="WBV557" s="3"/>
      <c r="WBW557" s="580"/>
      <c r="WBX557" s="3"/>
      <c r="WBY557" s="440"/>
      <c r="WBZ557" s="3"/>
      <c r="WCA557" s="580"/>
      <c r="WCB557" s="3"/>
      <c r="WCC557" s="440"/>
      <c r="WCD557" s="3"/>
      <c r="WCE557" s="580"/>
      <c r="WCF557" s="3"/>
      <c r="WCG557" s="440"/>
      <c r="WCH557" s="3"/>
      <c r="WCI557" s="580"/>
      <c r="WCJ557" s="3"/>
      <c r="WCK557" s="440"/>
      <c r="WCL557" s="3"/>
      <c r="WCM557" s="580"/>
      <c r="WCN557" s="3"/>
      <c r="WCO557" s="440"/>
      <c r="WCP557" s="3"/>
      <c r="WCQ557" s="580"/>
      <c r="WCR557" s="3"/>
      <c r="WCS557" s="440"/>
      <c r="WCT557" s="3"/>
      <c r="WCU557" s="580"/>
      <c r="WCV557" s="3"/>
      <c r="WCW557" s="440"/>
      <c r="WCX557" s="3"/>
      <c r="WCY557" s="580"/>
      <c r="WCZ557" s="3"/>
      <c r="WDA557" s="440"/>
      <c r="WDB557" s="3"/>
      <c r="WDC557" s="580"/>
      <c r="WDD557" s="3"/>
      <c r="WDE557" s="440"/>
      <c r="WDF557" s="3"/>
      <c r="WDG557" s="580"/>
      <c r="WDH557" s="3"/>
      <c r="WDI557" s="440"/>
      <c r="WDJ557" s="3"/>
      <c r="WDK557" s="580"/>
      <c r="WDL557" s="3"/>
      <c r="WDM557" s="440"/>
      <c r="WDN557" s="3"/>
      <c r="WDO557" s="580"/>
      <c r="WDP557" s="3"/>
      <c r="WDQ557" s="440"/>
      <c r="WDR557" s="3"/>
      <c r="WDS557" s="580"/>
      <c r="WDT557" s="3"/>
      <c r="WDU557" s="440"/>
      <c r="WDV557" s="3"/>
      <c r="WDW557" s="580"/>
      <c r="WDX557" s="3"/>
      <c r="WDY557" s="440"/>
      <c r="WDZ557" s="3"/>
      <c r="WEA557" s="580"/>
      <c r="WEB557" s="3"/>
      <c r="WEC557" s="440"/>
      <c r="WED557" s="3"/>
      <c r="WEE557" s="580"/>
      <c r="WEF557" s="3"/>
      <c r="WEG557" s="440"/>
      <c r="WEH557" s="3"/>
      <c r="WEI557" s="580"/>
      <c r="WEJ557" s="3"/>
      <c r="WEK557" s="440"/>
      <c r="WEL557" s="3"/>
      <c r="WEM557" s="580"/>
      <c r="WEN557" s="3"/>
      <c r="WEO557" s="440"/>
      <c r="WEP557" s="3"/>
      <c r="WEQ557" s="580"/>
      <c r="WER557" s="3"/>
      <c r="WES557" s="440"/>
      <c r="WET557" s="3"/>
      <c r="WEU557" s="580"/>
      <c r="WEV557" s="3"/>
      <c r="WEW557" s="440"/>
      <c r="WEX557" s="3"/>
      <c r="WEY557" s="580"/>
      <c r="WEZ557" s="3"/>
      <c r="WFA557" s="440"/>
      <c r="WFB557" s="3"/>
      <c r="WFC557" s="580"/>
      <c r="WFD557" s="3"/>
      <c r="WFE557" s="440"/>
      <c r="WFF557" s="3"/>
      <c r="WFG557" s="580"/>
      <c r="WFH557" s="3"/>
      <c r="WFI557" s="440"/>
      <c r="WFJ557" s="3"/>
      <c r="WFK557" s="580"/>
      <c r="WFL557" s="3"/>
      <c r="WFM557" s="440"/>
      <c r="WFN557" s="3"/>
      <c r="WFO557" s="580"/>
      <c r="WFP557" s="3"/>
      <c r="WFQ557" s="440"/>
      <c r="WFR557" s="3"/>
      <c r="WFS557" s="580"/>
      <c r="WFT557" s="3"/>
      <c r="WFU557" s="440"/>
      <c r="WFV557" s="3"/>
      <c r="WFW557" s="580"/>
      <c r="WFX557" s="3"/>
      <c r="WFY557" s="440"/>
      <c r="WFZ557" s="3"/>
      <c r="WGA557" s="580"/>
      <c r="WGB557" s="3"/>
      <c r="WGC557" s="440"/>
      <c r="WGD557" s="3"/>
      <c r="WGE557" s="580"/>
      <c r="WGF557" s="3"/>
      <c r="WGG557" s="440"/>
      <c r="WGH557" s="3"/>
      <c r="WGI557" s="580"/>
      <c r="WGJ557" s="3"/>
      <c r="WGK557" s="440"/>
      <c r="WGL557" s="3"/>
      <c r="WGM557" s="580"/>
      <c r="WGN557" s="3"/>
      <c r="WGO557" s="440"/>
      <c r="WGP557" s="3"/>
      <c r="WGQ557" s="580"/>
      <c r="WGR557" s="3"/>
      <c r="WGS557" s="440"/>
      <c r="WGT557" s="3"/>
      <c r="WGU557" s="580"/>
      <c r="WGV557" s="3"/>
      <c r="WGW557" s="440"/>
      <c r="WGX557" s="3"/>
      <c r="WGY557" s="580"/>
      <c r="WGZ557" s="3"/>
      <c r="WHA557" s="440"/>
      <c r="WHB557" s="3"/>
      <c r="WHC557" s="580"/>
      <c r="WHD557" s="3"/>
      <c r="WHE557" s="440"/>
      <c r="WHF557" s="3"/>
      <c r="WHG557" s="580"/>
      <c r="WHH557" s="3"/>
      <c r="WHI557" s="440"/>
      <c r="WHJ557" s="3"/>
      <c r="WHK557" s="580"/>
      <c r="WHL557" s="3"/>
      <c r="WHM557" s="440"/>
      <c r="WHN557" s="3"/>
      <c r="WHO557" s="580"/>
      <c r="WHP557" s="3"/>
      <c r="WHQ557" s="440"/>
      <c r="WHR557" s="3"/>
      <c r="WHS557" s="580"/>
      <c r="WHT557" s="3"/>
      <c r="WHU557" s="440"/>
      <c r="WHV557" s="3"/>
      <c r="WHW557" s="580"/>
      <c r="WHX557" s="3"/>
      <c r="WHY557" s="440"/>
      <c r="WHZ557" s="3"/>
      <c r="WIA557" s="580"/>
      <c r="WIB557" s="3"/>
      <c r="WIC557" s="440"/>
      <c r="WID557" s="3"/>
      <c r="WIE557" s="580"/>
      <c r="WIF557" s="3"/>
      <c r="WIG557" s="440"/>
      <c r="WIH557" s="3"/>
      <c r="WII557" s="580"/>
      <c r="WIJ557" s="3"/>
      <c r="WIK557" s="440"/>
      <c r="WIL557" s="3"/>
      <c r="WIM557" s="580"/>
      <c r="WIN557" s="3"/>
      <c r="WIO557" s="440"/>
      <c r="WIP557" s="3"/>
      <c r="WIQ557" s="580"/>
      <c r="WIR557" s="3"/>
      <c r="WIS557" s="440"/>
      <c r="WIT557" s="3"/>
      <c r="WIU557" s="580"/>
      <c r="WIV557" s="3"/>
      <c r="WIW557" s="440"/>
      <c r="WIX557" s="3"/>
      <c r="WIY557" s="580"/>
      <c r="WIZ557" s="3"/>
      <c r="WJA557" s="440"/>
      <c r="WJB557" s="3"/>
      <c r="WJC557" s="580"/>
      <c r="WJD557" s="3"/>
      <c r="WJE557" s="440"/>
      <c r="WJF557" s="3"/>
      <c r="WJG557" s="580"/>
      <c r="WJH557" s="3"/>
      <c r="WJI557" s="440"/>
      <c r="WJJ557" s="3"/>
      <c r="WJK557" s="580"/>
      <c r="WJL557" s="3"/>
      <c r="WJM557" s="440"/>
      <c r="WJN557" s="3"/>
      <c r="WJO557" s="580"/>
      <c r="WJP557" s="3"/>
      <c r="WJQ557" s="440"/>
      <c r="WJR557" s="3"/>
      <c r="WJS557" s="580"/>
      <c r="WJT557" s="3"/>
      <c r="WJU557" s="440"/>
      <c r="WJV557" s="3"/>
      <c r="WJW557" s="580"/>
      <c r="WJX557" s="3"/>
      <c r="WJY557" s="440"/>
      <c r="WJZ557" s="3"/>
      <c r="WKA557" s="580"/>
      <c r="WKB557" s="3"/>
      <c r="WKC557" s="440"/>
      <c r="WKD557" s="3"/>
      <c r="WKE557" s="580"/>
      <c r="WKF557" s="3"/>
      <c r="WKG557" s="440"/>
      <c r="WKH557" s="3"/>
      <c r="WKI557" s="580"/>
      <c r="WKJ557" s="3"/>
      <c r="WKK557" s="440"/>
      <c r="WKL557" s="3"/>
      <c r="WKM557" s="580"/>
      <c r="WKN557" s="3"/>
      <c r="WKO557" s="440"/>
      <c r="WKP557" s="3"/>
      <c r="WKQ557" s="580"/>
      <c r="WKR557" s="3"/>
      <c r="WKS557" s="440"/>
      <c r="WKT557" s="3"/>
      <c r="WKU557" s="580"/>
      <c r="WKV557" s="3"/>
      <c r="WKW557" s="440"/>
      <c r="WKX557" s="3"/>
      <c r="WKY557" s="580"/>
      <c r="WKZ557" s="3"/>
      <c r="WLA557" s="440"/>
      <c r="WLB557" s="3"/>
      <c r="WLC557" s="580"/>
      <c r="WLD557" s="3"/>
      <c r="WLE557" s="440"/>
      <c r="WLF557" s="3"/>
      <c r="WLG557" s="580"/>
      <c r="WLH557" s="3"/>
      <c r="WLI557" s="440"/>
      <c r="WLJ557" s="3"/>
      <c r="WLK557" s="580"/>
      <c r="WLL557" s="3"/>
      <c r="WLM557" s="440"/>
      <c r="WLN557" s="3"/>
      <c r="WLO557" s="580"/>
      <c r="WLP557" s="3"/>
      <c r="WLQ557" s="440"/>
      <c r="WLR557" s="3"/>
      <c r="WLS557" s="580"/>
      <c r="WLT557" s="3"/>
      <c r="WLU557" s="440"/>
      <c r="WLV557" s="3"/>
      <c r="WLW557" s="580"/>
      <c r="WLX557" s="3"/>
      <c r="WLY557" s="440"/>
      <c r="WLZ557" s="3"/>
      <c r="WMA557" s="580"/>
      <c r="WMB557" s="3"/>
      <c r="WMC557" s="440"/>
      <c r="WMD557" s="3"/>
      <c r="WME557" s="580"/>
      <c r="WMF557" s="3"/>
      <c r="WMG557" s="440"/>
      <c r="WMH557" s="3"/>
      <c r="WMI557" s="580"/>
      <c r="WMJ557" s="3"/>
      <c r="WMK557" s="440"/>
      <c r="WML557" s="3"/>
      <c r="WMM557" s="580"/>
      <c r="WMN557" s="3"/>
      <c r="WMO557" s="440"/>
      <c r="WMP557" s="3"/>
      <c r="WMQ557" s="580"/>
      <c r="WMR557" s="3"/>
      <c r="WMS557" s="440"/>
      <c r="WMT557" s="3"/>
      <c r="WMU557" s="580"/>
      <c r="WMV557" s="3"/>
      <c r="WMW557" s="440"/>
      <c r="WMX557" s="3"/>
      <c r="WMY557" s="580"/>
      <c r="WMZ557" s="3"/>
      <c r="WNA557" s="440"/>
      <c r="WNB557" s="3"/>
      <c r="WNC557" s="580"/>
      <c r="WND557" s="3"/>
      <c r="WNE557" s="440"/>
      <c r="WNF557" s="3"/>
      <c r="WNG557" s="580"/>
      <c r="WNH557" s="3"/>
      <c r="WNI557" s="440"/>
      <c r="WNJ557" s="3"/>
      <c r="WNK557" s="580"/>
      <c r="WNL557" s="3"/>
      <c r="WNM557" s="440"/>
      <c r="WNN557" s="3"/>
      <c r="WNO557" s="580"/>
      <c r="WNP557" s="3"/>
      <c r="WNQ557" s="440"/>
      <c r="WNR557" s="3"/>
      <c r="WNS557" s="580"/>
      <c r="WNT557" s="3"/>
      <c r="WNU557" s="440"/>
      <c r="WNV557" s="3"/>
      <c r="WNW557" s="580"/>
      <c r="WNX557" s="3"/>
      <c r="WNY557" s="440"/>
      <c r="WNZ557" s="3"/>
      <c r="WOA557" s="580"/>
      <c r="WOB557" s="3"/>
      <c r="WOC557" s="440"/>
      <c r="WOD557" s="3"/>
      <c r="WOE557" s="580"/>
      <c r="WOF557" s="3"/>
      <c r="WOG557" s="440"/>
      <c r="WOH557" s="3"/>
      <c r="WOI557" s="580"/>
      <c r="WOJ557" s="3"/>
      <c r="WOK557" s="440"/>
      <c r="WOL557" s="3"/>
      <c r="WOM557" s="580"/>
      <c r="WON557" s="3"/>
      <c r="WOO557" s="440"/>
      <c r="WOP557" s="3"/>
      <c r="WOQ557" s="580"/>
      <c r="WOR557" s="3"/>
      <c r="WOS557" s="440"/>
      <c r="WOT557" s="3"/>
      <c r="WOU557" s="580"/>
      <c r="WOV557" s="3"/>
      <c r="WOW557" s="440"/>
      <c r="WOX557" s="3"/>
      <c r="WOY557" s="580"/>
      <c r="WOZ557" s="3"/>
      <c r="WPA557" s="440"/>
      <c r="WPB557" s="3"/>
      <c r="WPC557" s="580"/>
      <c r="WPD557" s="3"/>
      <c r="WPE557" s="440"/>
      <c r="WPF557" s="3"/>
      <c r="WPG557" s="580"/>
      <c r="WPH557" s="3"/>
      <c r="WPI557" s="440"/>
      <c r="WPJ557" s="3"/>
      <c r="WPK557" s="580"/>
      <c r="WPL557" s="3"/>
      <c r="WPM557" s="440"/>
      <c r="WPN557" s="3"/>
      <c r="WPO557" s="580"/>
      <c r="WPP557" s="3"/>
      <c r="WPQ557" s="440"/>
      <c r="WPR557" s="3"/>
      <c r="WPS557" s="580"/>
      <c r="WPT557" s="3"/>
      <c r="WPU557" s="440"/>
      <c r="WPV557" s="3"/>
      <c r="WPW557" s="580"/>
      <c r="WPX557" s="3"/>
      <c r="WPY557" s="440"/>
      <c r="WPZ557" s="3"/>
      <c r="WQA557" s="580"/>
      <c r="WQB557" s="3"/>
      <c r="WQC557" s="440"/>
      <c r="WQD557" s="3"/>
      <c r="WQE557" s="580"/>
      <c r="WQF557" s="3"/>
      <c r="WQG557" s="440"/>
      <c r="WQH557" s="3"/>
      <c r="WQI557" s="580"/>
      <c r="WQJ557" s="3"/>
      <c r="WQK557" s="440"/>
      <c r="WQL557" s="3"/>
      <c r="WQM557" s="580"/>
      <c r="WQN557" s="3"/>
      <c r="WQO557" s="440"/>
      <c r="WQP557" s="3"/>
      <c r="WQQ557" s="580"/>
      <c r="WQR557" s="3"/>
      <c r="WQS557" s="440"/>
      <c r="WQT557" s="3"/>
      <c r="WQU557" s="580"/>
      <c r="WQV557" s="3"/>
      <c r="WQW557" s="440"/>
      <c r="WQX557" s="3"/>
      <c r="WQY557" s="580"/>
      <c r="WQZ557" s="3"/>
      <c r="WRA557" s="440"/>
      <c r="WRB557" s="3"/>
      <c r="WRC557" s="580"/>
      <c r="WRD557" s="3"/>
      <c r="WRE557" s="440"/>
      <c r="WRF557" s="3"/>
      <c r="WRG557" s="580"/>
      <c r="WRH557" s="3"/>
      <c r="WRI557" s="440"/>
      <c r="WRJ557" s="3"/>
      <c r="WRK557" s="580"/>
      <c r="WRL557" s="3"/>
      <c r="WRM557" s="440"/>
      <c r="WRN557" s="3"/>
      <c r="WRO557" s="580"/>
      <c r="WRP557" s="3"/>
      <c r="WRQ557" s="440"/>
      <c r="WRR557" s="3"/>
      <c r="WRS557" s="580"/>
      <c r="WRT557" s="3"/>
      <c r="WRU557" s="440"/>
      <c r="WRV557" s="3"/>
      <c r="WRW557" s="580"/>
      <c r="WRX557" s="3"/>
      <c r="WRY557" s="440"/>
      <c r="WRZ557" s="3"/>
      <c r="WSA557" s="580"/>
      <c r="WSB557" s="3"/>
      <c r="WSC557" s="440"/>
      <c r="WSD557" s="3"/>
      <c r="WSE557" s="580"/>
      <c r="WSF557" s="3"/>
      <c r="WSG557" s="440"/>
      <c r="WSH557" s="3"/>
      <c r="WSI557" s="580"/>
      <c r="WSJ557" s="3"/>
      <c r="WSK557" s="440"/>
      <c r="WSL557" s="3"/>
      <c r="WSM557" s="580"/>
      <c r="WSN557" s="3"/>
      <c r="WSO557" s="440"/>
      <c r="WSP557" s="3"/>
      <c r="WSQ557" s="580"/>
      <c r="WSR557" s="3"/>
      <c r="WSS557" s="440"/>
      <c r="WST557" s="3"/>
      <c r="WSU557" s="580"/>
      <c r="WSV557" s="3"/>
      <c r="WSW557" s="440"/>
      <c r="WSX557" s="3"/>
      <c r="WSY557" s="580"/>
      <c r="WSZ557" s="3"/>
      <c r="WTA557" s="440"/>
      <c r="WTB557" s="3"/>
      <c r="WTC557" s="580"/>
      <c r="WTD557" s="3"/>
      <c r="WTE557" s="440"/>
      <c r="WTF557" s="3"/>
      <c r="WTG557" s="580"/>
      <c r="WTH557" s="3"/>
      <c r="WTI557" s="440"/>
      <c r="WTJ557" s="3"/>
      <c r="WTK557" s="580"/>
      <c r="WTL557" s="3"/>
      <c r="WTM557" s="440"/>
      <c r="WTN557" s="3"/>
      <c r="WTO557" s="580"/>
      <c r="WTP557" s="3"/>
      <c r="WTQ557" s="440"/>
      <c r="WTR557" s="3"/>
      <c r="WTS557" s="580"/>
      <c r="WTT557" s="3"/>
      <c r="WTU557" s="440"/>
      <c r="WTV557" s="3"/>
      <c r="WTW557" s="580"/>
      <c r="WTX557" s="3"/>
      <c r="WTY557" s="440"/>
      <c r="WTZ557" s="3"/>
      <c r="WUA557" s="580"/>
      <c r="WUB557" s="3"/>
      <c r="WUC557" s="440"/>
      <c r="WUD557" s="3"/>
      <c r="WUE557" s="580"/>
      <c r="WUF557" s="3"/>
      <c r="WUG557" s="440"/>
      <c r="WUH557" s="3"/>
      <c r="WUI557" s="580"/>
      <c r="WUJ557" s="3"/>
      <c r="WUK557" s="440"/>
      <c r="WUL557" s="3"/>
      <c r="WUM557" s="580"/>
      <c r="WUN557" s="3"/>
      <c r="WUO557" s="440"/>
      <c r="WUP557" s="3"/>
      <c r="WUQ557" s="580"/>
      <c r="WUR557" s="3"/>
      <c r="WUS557" s="440"/>
      <c r="WUT557" s="3"/>
      <c r="WUU557" s="580"/>
      <c r="WUV557" s="3"/>
      <c r="WUW557" s="440"/>
      <c r="WUX557" s="3"/>
      <c r="WUY557" s="580"/>
      <c r="WUZ557" s="3"/>
      <c r="WVA557" s="440"/>
      <c r="WVB557" s="3"/>
      <c r="WVC557" s="580"/>
      <c r="WVD557" s="3"/>
      <c r="WVE557" s="440"/>
      <c r="WVF557" s="3"/>
      <c r="WVG557" s="580"/>
      <c r="WVH557" s="3"/>
      <c r="WVI557" s="440"/>
      <c r="WVJ557" s="3"/>
      <c r="WVK557" s="580"/>
      <c r="WVL557" s="3"/>
      <c r="WVM557" s="440"/>
      <c r="WVN557" s="3"/>
      <c r="WVO557" s="580"/>
      <c r="WVP557" s="3"/>
      <c r="WVQ557" s="440"/>
      <c r="WVR557" s="3"/>
      <c r="WVS557" s="580"/>
      <c r="WVT557" s="3"/>
      <c r="WVU557" s="440"/>
      <c r="WVV557" s="3"/>
      <c r="WVW557" s="580"/>
      <c r="WVX557" s="3"/>
      <c r="WVY557" s="440"/>
      <c r="WVZ557" s="3"/>
      <c r="WWA557" s="580"/>
      <c r="WWB557" s="3"/>
      <c r="WWC557" s="440"/>
      <c r="WWD557" s="3"/>
      <c r="WWE557" s="580"/>
      <c r="WWF557" s="3"/>
      <c r="WWG557" s="440"/>
      <c r="WWH557" s="3"/>
      <c r="WWI557" s="580"/>
      <c r="WWJ557" s="3"/>
      <c r="WWK557" s="440"/>
      <c r="WWL557" s="3"/>
      <c r="WWM557" s="580"/>
      <c r="WWN557" s="3"/>
      <c r="WWO557" s="440"/>
      <c r="WWP557" s="3"/>
      <c r="WWQ557" s="580"/>
      <c r="WWR557" s="3"/>
      <c r="WWS557" s="440"/>
      <c r="WWT557" s="3"/>
      <c r="WWU557" s="580"/>
      <c r="WWV557" s="3"/>
      <c r="WWW557" s="440"/>
      <c r="WWX557" s="3"/>
      <c r="WWY557" s="580"/>
      <c r="WWZ557" s="3"/>
      <c r="WXA557" s="440"/>
      <c r="WXB557" s="3"/>
      <c r="WXC557" s="580"/>
      <c r="WXD557" s="3"/>
      <c r="WXE557" s="440"/>
      <c r="WXF557" s="3"/>
      <c r="WXG557" s="580"/>
      <c r="WXH557" s="3"/>
      <c r="WXI557" s="440"/>
      <c r="WXJ557" s="3"/>
      <c r="WXK557" s="580"/>
      <c r="WXL557" s="3"/>
      <c r="WXM557" s="440"/>
      <c r="WXN557" s="3"/>
      <c r="WXO557" s="580"/>
      <c r="WXP557" s="3"/>
      <c r="WXQ557" s="440"/>
      <c r="WXR557" s="3"/>
      <c r="WXS557" s="580"/>
      <c r="WXT557" s="3"/>
      <c r="WXU557" s="440"/>
      <c r="WXV557" s="3"/>
      <c r="WXW557" s="580"/>
      <c r="WXX557" s="3"/>
      <c r="WXY557" s="440"/>
      <c r="WXZ557" s="3"/>
      <c r="WYA557" s="580"/>
      <c r="WYB557" s="3"/>
      <c r="WYC557" s="440"/>
      <c r="WYD557" s="3"/>
      <c r="WYE557" s="580"/>
      <c r="WYF557" s="3"/>
      <c r="WYG557" s="440"/>
      <c r="WYH557" s="3"/>
      <c r="WYI557" s="580"/>
      <c r="WYJ557" s="3"/>
      <c r="WYK557" s="440"/>
      <c r="WYL557" s="3"/>
      <c r="WYM557" s="580"/>
      <c r="WYN557" s="3"/>
      <c r="WYO557" s="440"/>
      <c r="WYP557" s="3"/>
      <c r="WYQ557" s="580"/>
      <c r="WYR557" s="3"/>
      <c r="WYS557" s="440"/>
      <c r="WYT557" s="3"/>
      <c r="WYU557" s="580"/>
      <c r="WYV557" s="3"/>
      <c r="WYW557" s="440"/>
      <c r="WYX557" s="3"/>
      <c r="WYY557" s="580"/>
      <c r="WYZ557" s="3"/>
      <c r="WZA557" s="440"/>
      <c r="WZB557" s="3"/>
      <c r="WZC557" s="580"/>
      <c r="WZD557" s="3"/>
      <c r="WZE557" s="440"/>
      <c r="WZF557" s="3"/>
      <c r="WZG557" s="580"/>
      <c r="WZH557" s="3"/>
      <c r="WZI557" s="440"/>
      <c r="WZJ557" s="3"/>
      <c r="WZK557" s="580"/>
      <c r="WZL557" s="3"/>
      <c r="WZM557" s="440"/>
      <c r="WZN557" s="3"/>
      <c r="WZO557" s="580"/>
      <c r="WZP557" s="3"/>
      <c r="WZQ557" s="440"/>
      <c r="WZR557" s="3"/>
      <c r="WZS557" s="580"/>
      <c r="WZT557" s="3"/>
      <c r="WZU557" s="440"/>
      <c r="WZV557" s="3"/>
      <c r="WZW557" s="580"/>
      <c r="WZX557" s="3"/>
      <c r="WZY557" s="440"/>
      <c r="WZZ557" s="3"/>
      <c r="XAA557" s="580"/>
      <c r="XAB557" s="3"/>
      <c r="XAC557" s="440"/>
      <c r="XAD557" s="3"/>
      <c r="XAE557" s="580"/>
      <c r="XAF557" s="3"/>
      <c r="XAG557" s="440"/>
      <c r="XAH557" s="3"/>
      <c r="XAI557" s="580"/>
      <c r="XAJ557" s="3"/>
      <c r="XAK557" s="440"/>
      <c r="XAL557" s="3"/>
      <c r="XAM557" s="580"/>
      <c r="XAN557" s="3"/>
      <c r="XAO557" s="440"/>
      <c r="XAP557" s="3"/>
      <c r="XAQ557" s="580"/>
      <c r="XAR557" s="3"/>
      <c r="XAS557" s="440"/>
      <c r="XAT557" s="3"/>
      <c r="XAU557" s="580"/>
      <c r="XAV557" s="3"/>
      <c r="XAW557" s="440"/>
      <c r="XAX557" s="3"/>
      <c r="XAY557" s="580"/>
      <c r="XAZ557" s="3"/>
      <c r="XBA557" s="440"/>
      <c r="XBB557" s="3"/>
      <c r="XBC557" s="580"/>
      <c r="XBD557" s="3"/>
      <c r="XBE557" s="440"/>
      <c r="XBF557" s="3"/>
      <c r="XBG557" s="580"/>
      <c r="XBH557" s="3"/>
      <c r="XBI557" s="440"/>
      <c r="XBJ557" s="3"/>
      <c r="XBK557" s="580"/>
      <c r="XBL557" s="3"/>
      <c r="XBM557" s="440"/>
      <c r="XBN557" s="3"/>
      <c r="XBO557" s="580"/>
      <c r="XBP557" s="3"/>
      <c r="XBQ557" s="440"/>
      <c r="XBR557" s="3"/>
      <c r="XBS557" s="580"/>
      <c r="XBT557" s="3"/>
      <c r="XBU557" s="440"/>
      <c r="XBV557" s="3"/>
      <c r="XBW557" s="580"/>
      <c r="XBX557" s="3"/>
      <c r="XBY557" s="440"/>
      <c r="XBZ557" s="3"/>
      <c r="XCA557" s="580"/>
      <c r="XCB557" s="3"/>
      <c r="XCC557" s="440"/>
      <c r="XCD557" s="3"/>
      <c r="XCE557" s="580"/>
      <c r="XCF557" s="3"/>
      <c r="XCG557" s="440"/>
      <c r="XCH557" s="3"/>
      <c r="XCI557" s="580"/>
      <c r="XCJ557" s="3"/>
      <c r="XCK557" s="440"/>
      <c r="XCL557" s="3"/>
      <c r="XCM557" s="580"/>
      <c r="XCN557" s="3"/>
      <c r="XCO557" s="440"/>
      <c r="XCP557" s="3"/>
      <c r="XCQ557" s="580"/>
      <c r="XCR557" s="3"/>
      <c r="XCS557" s="440"/>
      <c r="XCT557" s="3"/>
      <c r="XCU557" s="580"/>
      <c r="XCV557" s="3"/>
      <c r="XCW557" s="440"/>
      <c r="XCX557" s="3"/>
      <c r="XCY557" s="580"/>
      <c r="XCZ557" s="3"/>
      <c r="XDA557" s="440"/>
      <c r="XDB557" s="3"/>
      <c r="XDC557" s="580"/>
      <c r="XDD557" s="3"/>
      <c r="XDE557" s="440"/>
      <c r="XDF557" s="3"/>
      <c r="XDG557" s="580"/>
      <c r="XDH557" s="3"/>
      <c r="XDI557" s="440"/>
      <c r="XDJ557" s="3"/>
      <c r="XDK557" s="580"/>
      <c r="XDL557" s="3"/>
      <c r="XDM557" s="440"/>
      <c r="XDN557" s="3"/>
      <c r="XDO557" s="580"/>
      <c r="XDP557" s="3"/>
      <c r="XDQ557" s="440"/>
      <c r="XDR557" s="3"/>
      <c r="XDS557" s="580"/>
      <c r="XDT557" s="3"/>
      <c r="XDU557" s="440"/>
      <c r="XDV557" s="3"/>
      <c r="XDW557" s="580"/>
      <c r="XDX557" s="3"/>
      <c r="XDY557" s="440"/>
      <c r="XDZ557" s="3"/>
      <c r="XEA557" s="580"/>
      <c r="XEB557" s="3"/>
      <c r="XEC557" s="440"/>
      <c r="XED557" s="3"/>
      <c r="XEE557" s="580"/>
      <c r="XEF557" s="3"/>
      <c r="XEG557" s="440"/>
      <c r="XEH557" s="3"/>
      <c r="XEI557" s="580"/>
      <c r="XEJ557" s="3"/>
      <c r="XEK557" s="440"/>
      <c r="XEL557" s="3"/>
      <c r="XEM557" s="580"/>
      <c r="XEN557" s="3"/>
      <c r="XEO557" s="440"/>
      <c r="XEP557" s="3"/>
      <c r="XEQ557" s="580"/>
      <c r="XER557" s="3"/>
      <c r="XES557" s="440"/>
      <c r="XET557" s="3"/>
      <c r="XEU557" s="580"/>
      <c r="XEV557" s="3"/>
      <c r="XEW557" s="440"/>
      <c r="XEX557" s="3"/>
      <c r="XEY557" s="580"/>
      <c r="XEZ557" s="3"/>
      <c r="XFA557" s="440"/>
      <c r="XFB557" s="3"/>
      <c r="XFC557" s="580"/>
    </row>
    <row r="558" spans="1:16383" s="33" customFormat="1" x14ac:dyDescent="0.3">
      <c r="A558" s="440"/>
      <c r="B558" s="3"/>
      <c r="C558" s="3"/>
      <c r="D558" s="3"/>
      <c r="E558" s="440"/>
      <c r="F558" s="3"/>
      <c r="G558" s="580"/>
      <c r="H558" s="3"/>
      <c r="I558" s="440"/>
      <c r="J558" s="3"/>
      <c r="K558" s="580"/>
      <c r="L558" s="3"/>
      <c r="M558" s="440"/>
      <c r="N558" s="3"/>
      <c r="O558" s="580"/>
      <c r="P558" s="3"/>
      <c r="Q558" s="440"/>
      <c r="R558" s="3"/>
      <c r="S558" s="580"/>
      <c r="T558" s="3"/>
      <c r="U558" s="440"/>
      <c r="V558" s="3"/>
      <c r="W558" s="580"/>
      <c r="X558" s="3"/>
      <c r="Y558" s="440"/>
      <c r="Z558" s="3"/>
      <c r="AA558" s="580"/>
      <c r="AB558" s="3"/>
      <c r="AC558" s="440"/>
      <c r="AD558" s="3"/>
      <c r="AE558" s="580"/>
      <c r="AF558" s="3"/>
      <c r="AG558" s="440"/>
      <c r="AH558" s="3"/>
      <c r="AI558" s="580"/>
      <c r="AJ558" s="3"/>
      <c r="AK558" s="440"/>
      <c r="AL558" s="3"/>
      <c r="AM558" s="580"/>
      <c r="AN558" s="3"/>
      <c r="AO558" s="440"/>
      <c r="AP558" s="3"/>
      <c r="AQ558" s="580"/>
      <c r="AR558" s="3"/>
      <c r="AS558" s="440"/>
      <c r="AT558" s="3"/>
      <c r="AU558" s="580"/>
      <c r="AV558" s="3"/>
      <c r="AW558" s="440"/>
      <c r="AX558" s="3"/>
      <c r="AY558" s="580"/>
      <c r="AZ558" s="3"/>
      <c r="BA558" s="440"/>
      <c r="BB558" s="3"/>
      <c r="BC558" s="580"/>
      <c r="BD558" s="3"/>
      <c r="BE558" s="440"/>
      <c r="BF558" s="3"/>
      <c r="BG558" s="580"/>
      <c r="BH558" s="3"/>
      <c r="BI558" s="440"/>
      <c r="BJ558" s="3"/>
      <c r="BK558" s="580"/>
      <c r="BL558" s="3"/>
      <c r="BM558" s="440"/>
      <c r="BN558" s="3"/>
      <c r="BO558" s="580"/>
      <c r="BP558" s="3"/>
      <c r="BQ558" s="440"/>
      <c r="BR558" s="3"/>
      <c r="BS558" s="580"/>
      <c r="BT558" s="3"/>
      <c r="BU558" s="440"/>
      <c r="BV558" s="3"/>
      <c r="BW558" s="580"/>
      <c r="BX558" s="3"/>
      <c r="BY558" s="440"/>
      <c r="BZ558" s="3"/>
      <c r="CA558" s="580"/>
      <c r="CB558" s="3"/>
      <c r="CC558" s="440"/>
      <c r="CD558" s="3"/>
      <c r="CE558" s="580"/>
      <c r="CF558" s="3"/>
      <c r="CG558" s="440"/>
      <c r="CH558" s="3"/>
      <c r="CI558" s="580"/>
      <c r="CJ558" s="3"/>
      <c r="CK558" s="440"/>
      <c r="CL558" s="3"/>
      <c r="CM558" s="580"/>
      <c r="CN558" s="3"/>
      <c r="CO558" s="440"/>
      <c r="CP558" s="3"/>
      <c r="CQ558" s="580"/>
      <c r="CR558" s="3"/>
      <c r="CS558" s="440"/>
      <c r="CT558" s="3"/>
      <c r="CU558" s="580"/>
      <c r="CV558" s="3"/>
      <c r="CW558" s="440"/>
      <c r="CX558" s="3"/>
      <c r="CY558" s="580"/>
      <c r="CZ558" s="3"/>
      <c r="DA558" s="440"/>
      <c r="DB558" s="3"/>
      <c r="DC558" s="580"/>
      <c r="DD558" s="3"/>
      <c r="DE558" s="440"/>
      <c r="DF558" s="3"/>
      <c r="DG558" s="580"/>
      <c r="DH558" s="3"/>
      <c r="DI558" s="440"/>
      <c r="DJ558" s="3"/>
      <c r="DK558" s="580"/>
      <c r="DL558" s="3"/>
      <c r="DM558" s="440"/>
      <c r="DN558" s="3"/>
      <c r="DO558" s="580"/>
      <c r="DP558" s="3"/>
      <c r="DQ558" s="440"/>
      <c r="DR558" s="3"/>
      <c r="DS558" s="580"/>
      <c r="DT558" s="3"/>
      <c r="DU558" s="440"/>
      <c r="DV558" s="3"/>
      <c r="DW558" s="580"/>
      <c r="DX558" s="3"/>
      <c r="DY558" s="440"/>
      <c r="DZ558" s="3"/>
      <c r="EA558" s="580"/>
      <c r="EB558" s="3"/>
      <c r="EC558" s="440"/>
      <c r="ED558" s="3"/>
      <c r="EE558" s="580"/>
      <c r="EF558" s="3"/>
      <c r="EG558" s="440"/>
      <c r="EH558" s="3"/>
      <c r="EI558" s="580"/>
      <c r="EJ558" s="3"/>
      <c r="EK558" s="440"/>
      <c r="EL558" s="3"/>
      <c r="EM558" s="580"/>
      <c r="EN558" s="3"/>
      <c r="EO558" s="440"/>
      <c r="EP558" s="3"/>
      <c r="EQ558" s="580"/>
      <c r="ER558" s="3"/>
      <c r="ES558" s="440"/>
      <c r="ET558" s="3"/>
      <c r="EU558" s="580"/>
      <c r="EV558" s="3"/>
      <c r="EW558" s="440"/>
      <c r="EX558" s="3"/>
      <c r="EY558" s="580"/>
      <c r="EZ558" s="3"/>
      <c r="FA558" s="440"/>
      <c r="FB558" s="3"/>
      <c r="FC558" s="580"/>
      <c r="FD558" s="3"/>
      <c r="FE558" s="440"/>
      <c r="FF558" s="3"/>
      <c r="FG558" s="580"/>
      <c r="FH558" s="3"/>
      <c r="FI558" s="440"/>
      <c r="FJ558" s="3"/>
      <c r="FK558" s="580"/>
      <c r="FL558" s="3"/>
      <c r="FM558" s="440"/>
      <c r="FN558" s="3"/>
      <c r="FO558" s="580"/>
      <c r="FP558" s="3"/>
      <c r="FQ558" s="440"/>
      <c r="FR558" s="3"/>
      <c r="FS558" s="580"/>
      <c r="FT558" s="3"/>
      <c r="FU558" s="440"/>
      <c r="FV558" s="3"/>
      <c r="FW558" s="580"/>
      <c r="FX558" s="3"/>
      <c r="FY558" s="440"/>
      <c r="FZ558" s="3"/>
      <c r="GA558" s="580"/>
      <c r="GB558" s="3"/>
      <c r="GC558" s="440"/>
      <c r="GD558" s="3"/>
      <c r="GE558" s="580"/>
      <c r="GF558" s="3"/>
      <c r="GG558" s="440"/>
      <c r="GH558" s="3"/>
      <c r="GI558" s="580"/>
      <c r="GJ558" s="3"/>
      <c r="GK558" s="440"/>
      <c r="GL558" s="3"/>
      <c r="GM558" s="580"/>
      <c r="GN558" s="3"/>
      <c r="GO558" s="440"/>
      <c r="GP558" s="3"/>
      <c r="GQ558" s="580"/>
      <c r="GR558" s="3"/>
      <c r="GS558" s="440"/>
      <c r="GT558" s="3"/>
      <c r="GU558" s="580"/>
      <c r="GV558" s="3"/>
      <c r="GW558" s="440"/>
      <c r="GX558" s="3"/>
      <c r="GY558" s="580"/>
      <c r="GZ558" s="3"/>
      <c r="HA558" s="440"/>
      <c r="HB558" s="3"/>
      <c r="HC558" s="580"/>
      <c r="HD558" s="3"/>
      <c r="HE558" s="440"/>
      <c r="HF558" s="3"/>
      <c r="HG558" s="580"/>
      <c r="HH558" s="3"/>
      <c r="HI558" s="440"/>
      <c r="HJ558" s="3"/>
      <c r="HK558" s="580"/>
      <c r="HL558" s="3"/>
      <c r="HM558" s="440"/>
      <c r="HN558" s="3"/>
      <c r="HO558" s="580"/>
      <c r="HP558" s="3"/>
      <c r="HQ558" s="440"/>
      <c r="HR558" s="3"/>
      <c r="HS558" s="580"/>
      <c r="HT558" s="3"/>
      <c r="HU558" s="440"/>
      <c r="HV558" s="3"/>
      <c r="HW558" s="580"/>
      <c r="HX558" s="3"/>
      <c r="HY558" s="440"/>
      <c r="HZ558" s="3"/>
      <c r="IA558" s="580"/>
      <c r="IB558" s="3"/>
      <c r="IC558" s="440"/>
      <c r="ID558" s="3"/>
      <c r="IE558" s="580"/>
      <c r="IF558" s="3"/>
      <c r="IG558" s="440"/>
      <c r="IH558" s="3"/>
      <c r="II558" s="580"/>
      <c r="IJ558" s="3"/>
      <c r="IK558" s="440"/>
      <c r="IL558" s="3"/>
      <c r="IM558" s="580"/>
      <c r="IN558" s="3"/>
      <c r="IO558" s="440"/>
      <c r="IP558" s="3"/>
      <c r="IQ558" s="580"/>
      <c r="IR558" s="3"/>
      <c r="IS558" s="440"/>
      <c r="IT558" s="3"/>
      <c r="IU558" s="580"/>
      <c r="IV558" s="3"/>
      <c r="IW558" s="440"/>
      <c r="IX558" s="3"/>
      <c r="IY558" s="580"/>
      <c r="IZ558" s="3"/>
      <c r="JA558" s="440"/>
      <c r="JB558" s="3"/>
      <c r="JC558" s="580"/>
      <c r="JD558" s="3"/>
      <c r="JE558" s="440"/>
      <c r="JF558" s="3"/>
      <c r="JG558" s="580"/>
      <c r="JH558" s="3"/>
      <c r="JI558" s="440"/>
      <c r="JJ558" s="3"/>
      <c r="JK558" s="580"/>
      <c r="JL558" s="3"/>
      <c r="JM558" s="440"/>
      <c r="JN558" s="3"/>
      <c r="JO558" s="580"/>
      <c r="JP558" s="3"/>
      <c r="JQ558" s="440"/>
      <c r="JR558" s="3"/>
      <c r="JS558" s="580"/>
      <c r="JT558" s="3"/>
      <c r="JU558" s="440"/>
      <c r="JV558" s="3"/>
      <c r="JW558" s="580"/>
      <c r="JX558" s="3"/>
      <c r="JY558" s="440"/>
      <c r="JZ558" s="3"/>
      <c r="KA558" s="580"/>
      <c r="KB558" s="3"/>
      <c r="KC558" s="440"/>
      <c r="KD558" s="3"/>
      <c r="KE558" s="580"/>
      <c r="KF558" s="3"/>
      <c r="KG558" s="440"/>
      <c r="KH558" s="3"/>
      <c r="KI558" s="580"/>
      <c r="KJ558" s="3"/>
      <c r="KK558" s="440"/>
      <c r="KL558" s="3"/>
      <c r="KM558" s="580"/>
      <c r="KN558" s="3"/>
      <c r="KO558" s="440"/>
      <c r="KP558" s="3"/>
      <c r="KQ558" s="580"/>
      <c r="KR558" s="3"/>
      <c r="KS558" s="440"/>
      <c r="KT558" s="3"/>
      <c r="KU558" s="580"/>
      <c r="KV558" s="3"/>
      <c r="KW558" s="440"/>
      <c r="KX558" s="3"/>
      <c r="KY558" s="580"/>
      <c r="KZ558" s="3"/>
      <c r="LA558" s="440"/>
      <c r="LB558" s="3"/>
      <c r="LC558" s="580"/>
      <c r="LD558" s="3"/>
      <c r="LE558" s="440"/>
      <c r="LF558" s="3"/>
      <c r="LG558" s="580"/>
      <c r="LH558" s="3"/>
      <c r="LI558" s="440"/>
      <c r="LJ558" s="3"/>
      <c r="LK558" s="580"/>
      <c r="LL558" s="3"/>
      <c r="LM558" s="440"/>
      <c r="LN558" s="3"/>
      <c r="LO558" s="580"/>
      <c r="LP558" s="3"/>
      <c r="LQ558" s="440"/>
      <c r="LR558" s="3"/>
      <c r="LS558" s="580"/>
      <c r="LT558" s="3"/>
      <c r="LU558" s="440"/>
      <c r="LV558" s="3"/>
      <c r="LW558" s="580"/>
      <c r="LX558" s="3"/>
      <c r="LY558" s="440"/>
      <c r="LZ558" s="3"/>
      <c r="MA558" s="580"/>
      <c r="MB558" s="3"/>
      <c r="MC558" s="440"/>
      <c r="MD558" s="3"/>
      <c r="ME558" s="580"/>
      <c r="MF558" s="3"/>
      <c r="MG558" s="440"/>
      <c r="MH558" s="3"/>
      <c r="MI558" s="580"/>
      <c r="MJ558" s="3"/>
      <c r="MK558" s="440"/>
      <c r="ML558" s="3"/>
      <c r="MM558" s="580"/>
      <c r="MN558" s="3"/>
      <c r="MO558" s="440"/>
      <c r="MP558" s="3"/>
      <c r="MQ558" s="580"/>
      <c r="MR558" s="3"/>
      <c r="MS558" s="440"/>
      <c r="MT558" s="3"/>
      <c r="MU558" s="580"/>
      <c r="MV558" s="3"/>
      <c r="MW558" s="440"/>
      <c r="MX558" s="3"/>
      <c r="MY558" s="580"/>
      <c r="MZ558" s="3"/>
      <c r="NA558" s="440"/>
      <c r="NB558" s="3"/>
      <c r="NC558" s="580"/>
      <c r="ND558" s="3"/>
      <c r="NE558" s="440"/>
      <c r="NF558" s="3"/>
      <c r="NG558" s="580"/>
      <c r="NH558" s="3"/>
      <c r="NI558" s="440"/>
      <c r="NJ558" s="3"/>
      <c r="NK558" s="580"/>
      <c r="NL558" s="3"/>
      <c r="NM558" s="440"/>
      <c r="NN558" s="3"/>
      <c r="NO558" s="580"/>
      <c r="NP558" s="3"/>
      <c r="NQ558" s="440"/>
      <c r="NR558" s="3"/>
      <c r="NS558" s="580"/>
      <c r="NT558" s="3"/>
      <c r="NU558" s="440"/>
      <c r="NV558" s="3"/>
      <c r="NW558" s="580"/>
      <c r="NX558" s="3"/>
      <c r="NY558" s="440"/>
      <c r="NZ558" s="3"/>
      <c r="OA558" s="580"/>
      <c r="OB558" s="3"/>
      <c r="OC558" s="440"/>
      <c r="OD558" s="3"/>
      <c r="OE558" s="580"/>
      <c r="OF558" s="3"/>
      <c r="OG558" s="440"/>
      <c r="OH558" s="3"/>
      <c r="OI558" s="580"/>
      <c r="OJ558" s="3"/>
      <c r="OK558" s="440"/>
      <c r="OL558" s="3"/>
      <c r="OM558" s="580"/>
      <c r="ON558" s="3"/>
      <c r="OO558" s="440"/>
      <c r="OP558" s="3"/>
      <c r="OQ558" s="580"/>
      <c r="OR558" s="3"/>
      <c r="OS558" s="440"/>
      <c r="OT558" s="3"/>
      <c r="OU558" s="580"/>
      <c r="OV558" s="3"/>
      <c r="OW558" s="440"/>
      <c r="OX558" s="3"/>
      <c r="OY558" s="580"/>
      <c r="OZ558" s="3"/>
      <c r="PA558" s="440"/>
      <c r="PB558" s="3"/>
      <c r="PC558" s="580"/>
      <c r="PD558" s="3"/>
      <c r="PE558" s="440"/>
      <c r="PF558" s="3"/>
      <c r="PG558" s="580"/>
      <c r="PH558" s="3"/>
      <c r="PI558" s="440"/>
      <c r="PJ558" s="3"/>
      <c r="PK558" s="580"/>
      <c r="PL558" s="3"/>
      <c r="PM558" s="440"/>
      <c r="PN558" s="3"/>
      <c r="PO558" s="580"/>
      <c r="PP558" s="3"/>
      <c r="PQ558" s="440"/>
      <c r="PR558" s="3"/>
      <c r="PS558" s="580"/>
      <c r="PT558" s="3"/>
      <c r="PU558" s="440"/>
      <c r="PV558" s="3"/>
      <c r="PW558" s="580"/>
      <c r="PX558" s="3"/>
      <c r="PY558" s="440"/>
      <c r="PZ558" s="3"/>
      <c r="QA558" s="580"/>
      <c r="QB558" s="3"/>
      <c r="QC558" s="440"/>
      <c r="QD558" s="3"/>
      <c r="QE558" s="580"/>
      <c r="QF558" s="3"/>
      <c r="QG558" s="440"/>
      <c r="QH558" s="3"/>
      <c r="QI558" s="580"/>
      <c r="QJ558" s="3"/>
      <c r="QK558" s="440"/>
      <c r="QL558" s="3"/>
      <c r="QM558" s="580"/>
      <c r="QN558" s="3"/>
      <c r="QO558" s="440"/>
      <c r="QP558" s="3"/>
      <c r="QQ558" s="580"/>
      <c r="QR558" s="3"/>
      <c r="QS558" s="440"/>
      <c r="QT558" s="3"/>
      <c r="QU558" s="580"/>
      <c r="QV558" s="3"/>
      <c r="QW558" s="440"/>
      <c r="QX558" s="3"/>
      <c r="QY558" s="580"/>
      <c r="QZ558" s="3"/>
      <c r="RA558" s="440"/>
      <c r="RB558" s="3"/>
      <c r="RC558" s="580"/>
      <c r="RD558" s="3"/>
      <c r="RE558" s="440"/>
      <c r="RF558" s="3"/>
      <c r="RG558" s="580"/>
      <c r="RH558" s="3"/>
      <c r="RI558" s="440"/>
      <c r="RJ558" s="3"/>
      <c r="RK558" s="580"/>
      <c r="RL558" s="3"/>
      <c r="RM558" s="440"/>
      <c r="RN558" s="3"/>
      <c r="RO558" s="580"/>
      <c r="RP558" s="3"/>
      <c r="RQ558" s="440"/>
      <c r="RR558" s="3"/>
      <c r="RS558" s="580"/>
      <c r="RT558" s="3"/>
      <c r="RU558" s="440"/>
      <c r="RV558" s="3"/>
      <c r="RW558" s="580"/>
      <c r="RX558" s="3"/>
      <c r="RY558" s="440"/>
      <c r="RZ558" s="3"/>
      <c r="SA558" s="580"/>
      <c r="SB558" s="3"/>
      <c r="SC558" s="440"/>
      <c r="SD558" s="3"/>
      <c r="SE558" s="580"/>
      <c r="SF558" s="3"/>
      <c r="SG558" s="440"/>
      <c r="SH558" s="3"/>
      <c r="SI558" s="580"/>
      <c r="SJ558" s="3"/>
      <c r="SK558" s="440"/>
      <c r="SL558" s="3"/>
      <c r="SM558" s="580"/>
      <c r="SN558" s="3"/>
      <c r="SO558" s="440"/>
      <c r="SP558" s="3"/>
      <c r="SQ558" s="580"/>
      <c r="SR558" s="3"/>
      <c r="SS558" s="440"/>
      <c r="ST558" s="3"/>
      <c r="SU558" s="580"/>
      <c r="SV558" s="3"/>
      <c r="SW558" s="440"/>
      <c r="SX558" s="3"/>
      <c r="SY558" s="580"/>
      <c r="SZ558" s="3"/>
      <c r="TA558" s="440"/>
      <c r="TB558" s="3"/>
      <c r="TC558" s="580"/>
      <c r="TD558" s="3"/>
      <c r="TE558" s="440"/>
      <c r="TF558" s="3"/>
      <c r="TG558" s="580"/>
      <c r="TH558" s="3"/>
      <c r="TI558" s="440"/>
      <c r="TJ558" s="3"/>
      <c r="TK558" s="580"/>
      <c r="TL558" s="3"/>
      <c r="TM558" s="440"/>
      <c r="TN558" s="3"/>
      <c r="TO558" s="580"/>
      <c r="TP558" s="3"/>
      <c r="TQ558" s="440"/>
      <c r="TR558" s="3"/>
      <c r="TS558" s="580"/>
      <c r="TT558" s="3"/>
      <c r="TU558" s="440"/>
      <c r="TV558" s="3"/>
      <c r="TW558" s="580"/>
      <c r="TX558" s="3"/>
      <c r="TY558" s="440"/>
      <c r="TZ558" s="3"/>
      <c r="UA558" s="580"/>
      <c r="UB558" s="3"/>
      <c r="UC558" s="440"/>
      <c r="UD558" s="3"/>
      <c r="UE558" s="580"/>
      <c r="UF558" s="3"/>
      <c r="UG558" s="440"/>
      <c r="UH558" s="3"/>
      <c r="UI558" s="580"/>
      <c r="UJ558" s="3"/>
      <c r="UK558" s="440"/>
      <c r="UL558" s="3"/>
      <c r="UM558" s="580"/>
      <c r="UN558" s="3"/>
      <c r="UO558" s="440"/>
      <c r="UP558" s="3"/>
      <c r="UQ558" s="580"/>
      <c r="UR558" s="3"/>
      <c r="US558" s="440"/>
      <c r="UT558" s="3"/>
      <c r="UU558" s="580"/>
      <c r="UV558" s="3"/>
      <c r="UW558" s="440"/>
      <c r="UX558" s="3"/>
      <c r="UY558" s="580"/>
      <c r="UZ558" s="3"/>
      <c r="VA558" s="440"/>
      <c r="VB558" s="3"/>
      <c r="VC558" s="580"/>
      <c r="VD558" s="3"/>
      <c r="VE558" s="440"/>
      <c r="VF558" s="3"/>
      <c r="VG558" s="580"/>
      <c r="VH558" s="3"/>
      <c r="VI558" s="440"/>
      <c r="VJ558" s="3"/>
      <c r="VK558" s="580"/>
      <c r="VL558" s="3"/>
      <c r="VM558" s="440"/>
      <c r="VN558" s="3"/>
      <c r="VO558" s="580"/>
      <c r="VP558" s="3"/>
      <c r="VQ558" s="440"/>
      <c r="VR558" s="3"/>
      <c r="VS558" s="580"/>
      <c r="VT558" s="3"/>
      <c r="VU558" s="440"/>
      <c r="VV558" s="3"/>
      <c r="VW558" s="580"/>
      <c r="VX558" s="3"/>
      <c r="VY558" s="440"/>
      <c r="VZ558" s="3"/>
      <c r="WA558" s="580"/>
      <c r="WB558" s="3"/>
      <c r="WC558" s="440"/>
      <c r="WD558" s="3"/>
      <c r="WE558" s="580"/>
      <c r="WF558" s="3"/>
      <c r="WG558" s="440"/>
      <c r="WH558" s="3"/>
      <c r="WI558" s="580"/>
      <c r="WJ558" s="3"/>
      <c r="WK558" s="440"/>
      <c r="WL558" s="3"/>
      <c r="WM558" s="580"/>
      <c r="WN558" s="3"/>
      <c r="WO558" s="440"/>
      <c r="WP558" s="3"/>
      <c r="WQ558" s="580"/>
      <c r="WR558" s="3"/>
      <c r="WS558" s="440"/>
      <c r="WT558" s="3"/>
      <c r="WU558" s="580"/>
      <c r="WV558" s="3"/>
      <c r="WW558" s="440"/>
      <c r="WX558" s="3"/>
      <c r="WY558" s="580"/>
      <c r="WZ558" s="3"/>
      <c r="XA558" s="440"/>
      <c r="XB558" s="3"/>
      <c r="XC558" s="580"/>
      <c r="XD558" s="3"/>
      <c r="XE558" s="440"/>
      <c r="XF558" s="3"/>
      <c r="XG558" s="580"/>
      <c r="XH558" s="3"/>
      <c r="XI558" s="440"/>
      <c r="XJ558" s="3"/>
      <c r="XK558" s="580"/>
      <c r="XL558" s="3"/>
      <c r="XM558" s="440"/>
      <c r="XN558" s="3"/>
      <c r="XO558" s="580"/>
      <c r="XP558" s="3"/>
      <c r="XQ558" s="440"/>
      <c r="XR558" s="3"/>
      <c r="XS558" s="580"/>
      <c r="XT558" s="3"/>
      <c r="XU558" s="440"/>
      <c r="XV558" s="3"/>
      <c r="XW558" s="580"/>
      <c r="XX558" s="3"/>
      <c r="XY558" s="440"/>
      <c r="XZ558" s="3"/>
      <c r="YA558" s="580"/>
      <c r="YB558" s="3"/>
      <c r="YC558" s="440"/>
      <c r="YD558" s="3"/>
      <c r="YE558" s="580"/>
      <c r="YF558" s="3"/>
      <c r="YG558" s="440"/>
      <c r="YH558" s="3"/>
      <c r="YI558" s="580"/>
      <c r="YJ558" s="3"/>
      <c r="YK558" s="440"/>
      <c r="YL558" s="3"/>
      <c r="YM558" s="580"/>
      <c r="YN558" s="3"/>
      <c r="YO558" s="440"/>
      <c r="YP558" s="3"/>
      <c r="YQ558" s="580"/>
      <c r="YR558" s="3"/>
      <c r="YS558" s="440"/>
      <c r="YT558" s="3"/>
      <c r="YU558" s="580"/>
      <c r="YV558" s="3"/>
      <c r="YW558" s="440"/>
      <c r="YX558" s="3"/>
      <c r="YY558" s="580"/>
      <c r="YZ558" s="3"/>
      <c r="ZA558" s="440"/>
      <c r="ZB558" s="3"/>
      <c r="ZC558" s="580"/>
      <c r="ZD558" s="3"/>
      <c r="ZE558" s="440"/>
      <c r="ZF558" s="3"/>
      <c r="ZG558" s="580"/>
      <c r="ZH558" s="3"/>
      <c r="ZI558" s="440"/>
      <c r="ZJ558" s="3"/>
      <c r="ZK558" s="580"/>
      <c r="ZL558" s="3"/>
      <c r="ZM558" s="440"/>
      <c r="ZN558" s="3"/>
      <c r="ZO558" s="580"/>
      <c r="ZP558" s="3"/>
      <c r="ZQ558" s="440"/>
      <c r="ZR558" s="3"/>
      <c r="ZS558" s="580"/>
      <c r="ZT558" s="3"/>
      <c r="ZU558" s="440"/>
      <c r="ZV558" s="3"/>
      <c r="ZW558" s="580"/>
      <c r="ZX558" s="3"/>
      <c r="ZY558" s="440"/>
      <c r="ZZ558" s="3"/>
      <c r="AAA558" s="580"/>
      <c r="AAB558" s="3"/>
      <c r="AAC558" s="440"/>
      <c r="AAD558" s="3"/>
      <c r="AAE558" s="580"/>
      <c r="AAF558" s="3"/>
      <c r="AAG558" s="440"/>
      <c r="AAH558" s="3"/>
      <c r="AAI558" s="580"/>
      <c r="AAJ558" s="3"/>
      <c r="AAK558" s="440"/>
      <c r="AAL558" s="3"/>
      <c r="AAM558" s="580"/>
      <c r="AAN558" s="3"/>
      <c r="AAO558" s="440"/>
      <c r="AAP558" s="3"/>
      <c r="AAQ558" s="580"/>
      <c r="AAR558" s="3"/>
      <c r="AAS558" s="440"/>
      <c r="AAT558" s="3"/>
      <c r="AAU558" s="580"/>
      <c r="AAV558" s="3"/>
      <c r="AAW558" s="440"/>
      <c r="AAX558" s="3"/>
      <c r="AAY558" s="580"/>
      <c r="AAZ558" s="3"/>
      <c r="ABA558" s="440"/>
      <c r="ABB558" s="3"/>
      <c r="ABC558" s="580"/>
      <c r="ABD558" s="3"/>
      <c r="ABE558" s="440"/>
      <c r="ABF558" s="3"/>
      <c r="ABG558" s="580"/>
      <c r="ABH558" s="3"/>
      <c r="ABI558" s="440"/>
      <c r="ABJ558" s="3"/>
      <c r="ABK558" s="580"/>
      <c r="ABL558" s="3"/>
      <c r="ABM558" s="440"/>
      <c r="ABN558" s="3"/>
      <c r="ABO558" s="580"/>
      <c r="ABP558" s="3"/>
      <c r="ABQ558" s="440"/>
      <c r="ABR558" s="3"/>
      <c r="ABS558" s="580"/>
      <c r="ABT558" s="3"/>
      <c r="ABU558" s="440"/>
      <c r="ABV558" s="3"/>
      <c r="ABW558" s="580"/>
      <c r="ABX558" s="3"/>
      <c r="ABY558" s="440"/>
      <c r="ABZ558" s="3"/>
      <c r="ACA558" s="580"/>
      <c r="ACB558" s="3"/>
      <c r="ACC558" s="440"/>
      <c r="ACD558" s="3"/>
      <c r="ACE558" s="580"/>
      <c r="ACF558" s="3"/>
      <c r="ACG558" s="440"/>
      <c r="ACH558" s="3"/>
      <c r="ACI558" s="580"/>
      <c r="ACJ558" s="3"/>
      <c r="ACK558" s="440"/>
      <c r="ACL558" s="3"/>
      <c r="ACM558" s="580"/>
      <c r="ACN558" s="3"/>
      <c r="ACO558" s="440"/>
      <c r="ACP558" s="3"/>
      <c r="ACQ558" s="580"/>
      <c r="ACR558" s="3"/>
      <c r="ACS558" s="440"/>
      <c r="ACT558" s="3"/>
      <c r="ACU558" s="580"/>
      <c r="ACV558" s="3"/>
      <c r="ACW558" s="440"/>
      <c r="ACX558" s="3"/>
      <c r="ACY558" s="580"/>
      <c r="ACZ558" s="3"/>
      <c r="ADA558" s="440"/>
      <c r="ADB558" s="3"/>
      <c r="ADC558" s="580"/>
      <c r="ADD558" s="3"/>
      <c r="ADE558" s="440"/>
      <c r="ADF558" s="3"/>
      <c r="ADG558" s="580"/>
      <c r="ADH558" s="3"/>
      <c r="ADI558" s="440"/>
      <c r="ADJ558" s="3"/>
      <c r="ADK558" s="580"/>
      <c r="ADL558" s="3"/>
      <c r="ADM558" s="440"/>
      <c r="ADN558" s="3"/>
      <c r="ADO558" s="580"/>
      <c r="ADP558" s="3"/>
      <c r="ADQ558" s="440"/>
      <c r="ADR558" s="3"/>
      <c r="ADS558" s="580"/>
      <c r="ADT558" s="3"/>
      <c r="ADU558" s="440"/>
      <c r="ADV558" s="3"/>
      <c r="ADW558" s="580"/>
      <c r="ADX558" s="3"/>
      <c r="ADY558" s="440"/>
      <c r="ADZ558" s="3"/>
      <c r="AEA558" s="580"/>
      <c r="AEB558" s="3"/>
      <c r="AEC558" s="440"/>
      <c r="AED558" s="3"/>
      <c r="AEE558" s="580"/>
      <c r="AEF558" s="3"/>
      <c r="AEG558" s="440"/>
      <c r="AEH558" s="3"/>
      <c r="AEI558" s="580"/>
      <c r="AEJ558" s="3"/>
      <c r="AEK558" s="440"/>
      <c r="AEL558" s="3"/>
      <c r="AEM558" s="580"/>
      <c r="AEN558" s="3"/>
      <c r="AEO558" s="440"/>
      <c r="AEP558" s="3"/>
      <c r="AEQ558" s="580"/>
      <c r="AER558" s="3"/>
      <c r="AES558" s="440"/>
      <c r="AET558" s="3"/>
      <c r="AEU558" s="580"/>
      <c r="AEV558" s="3"/>
      <c r="AEW558" s="440"/>
      <c r="AEX558" s="3"/>
      <c r="AEY558" s="580"/>
      <c r="AEZ558" s="3"/>
      <c r="AFA558" s="440"/>
      <c r="AFB558" s="3"/>
      <c r="AFC558" s="580"/>
      <c r="AFD558" s="3"/>
      <c r="AFE558" s="440"/>
      <c r="AFF558" s="3"/>
      <c r="AFG558" s="580"/>
      <c r="AFH558" s="3"/>
      <c r="AFI558" s="440"/>
      <c r="AFJ558" s="3"/>
      <c r="AFK558" s="580"/>
      <c r="AFL558" s="3"/>
      <c r="AFM558" s="440"/>
      <c r="AFN558" s="3"/>
      <c r="AFO558" s="580"/>
      <c r="AFP558" s="3"/>
      <c r="AFQ558" s="440"/>
      <c r="AFR558" s="3"/>
      <c r="AFS558" s="580"/>
      <c r="AFT558" s="3"/>
      <c r="AFU558" s="440"/>
      <c r="AFV558" s="3"/>
      <c r="AFW558" s="580"/>
      <c r="AFX558" s="3"/>
      <c r="AFY558" s="440"/>
      <c r="AFZ558" s="3"/>
      <c r="AGA558" s="580"/>
      <c r="AGB558" s="3"/>
      <c r="AGC558" s="440"/>
      <c r="AGD558" s="3"/>
      <c r="AGE558" s="580"/>
      <c r="AGF558" s="3"/>
      <c r="AGG558" s="440"/>
      <c r="AGH558" s="3"/>
      <c r="AGI558" s="580"/>
      <c r="AGJ558" s="3"/>
      <c r="AGK558" s="440"/>
      <c r="AGL558" s="3"/>
      <c r="AGM558" s="580"/>
      <c r="AGN558" s="3"/>
      <c r="AGO558" s="440"/>
      <c r="AGP558" s="3"/>
      <c r="AGQ558" s="580"/>
      <c r="AGR558" s="3"/>
      <c r="AGS558" s="440"/>
      <c r="AGT558" s="3"/>
      <c r="AGU558" s="580"/>
      <c r="AGV558" s="3"/>
      <c r="AGW558" s="440"/>
      <c r="AGX558" s="3"/>
      <c r="AGY558" s="580"/>
      <c r="AGZ558" s="3"/>
      <c r="AHA558" s="440"/>
      <c r="AHB558" s="3"/>
      <c r="AHC558" s="580"/>
      <c r="AHD558" s="3"/>
      <c r="AHE558" s="440"/>
      <c r="AHF558" s="3"/>
      <c r="AHG558" s="580"/>
      <c r="AHH558" s="3"/>
      <c r="AHI558" s="440"/>
      <c r="AHJ558" s="3"/>
      <c r="AHK558" s="580"/>
      <c r="AHL558" s="3"/>
      <c r="AHM558" s="440"/>
      <c r="AHN558" s="3"/>
      <c r="AHO558" s="580"/>
      <c r="AHP558" s="3"/>
      <c r="AHQ558" s="440"/>
      <c r="AHR558" s="3"/>
      <c r="AHS558" s="580"/>
      <c r="AHT558" s="3"/>
      <c r="AHU558" s="440"/>
      <c r="AHV558" s="3"/>
      <c r="AHW558" s="580"/>
      <c r="AHX558" s="3"/>
      <c r="AHY558" s="440"/>
      <c r="AHZ558" s="3"/>
      <c r="AIA558" s="580"/>
      <c r="AIB558" s="3"/>
      <c r="AIC558" s="440"/>
      <c r="AID558" s="3"/>
      <c r="AIE558" s="580"/>
      <c r="AIF558" s="3"/>
      <c r="AIG558" s="440"/>
      <c r="AIH558" s="3"/>
      <c r="AII558" s="580"/>
      <c r="AIJ558" s="3"/>
      <c r="AIK558" s="440"/>
      <c r="AIL558" s="3"/>
      <c r="AIM558" s="580"/>
      <c r="AIN558" s="3"/>
      <c r="AIO558" s="440"/>
      <c r="AIP558" s="3"/>
      <c r="AIQ558" s="580"/>
      <c r="AIR558" s="3"/>
      <c r="AIS558" s="440"/>
      <c r="AIT558" s="3"/>
      <c r="AIU558" s="580"/>
      <c r="AIV558" s="3"/>
      <c r="AIW558" s="440"/>
      <c r="AIX558" s="3"/>
      <c r="AIY558" s="580"/>
      <c r="AIZ558" s="3"/>
      <c r="AJA558" s="440"/>
      <c r="AJB558" s="3"/>
      <c r="AJC558" s="580"/>
      <c r="AJD558" s="3"/>
      <c r="AJE558" s="440"/>
      <c r="AJF558" s="3"/>
      <c r="AJG558" s="580"/>
      <c r="AJH558" s="3"/>
      <c r="AJI558" s="440"/>
      <c r="AJJ558" s="3"/>
      <c r="AJK558" s="580"/>
      <c r="AJL558" s="3"/>
      <c r="AJM558" s="440"/>
      <c r="AJN558" s="3"/>
      <c r="AJO558" s="580"/>
      <c r="AJP558" s="3"/>
      <c r="AJQ558" s="440"/>
      <c r="AJR558" s="3"/>
      <c r="AJS558" s="580"/>
      <c r="AJT558" s="3"/>
      <c r="AJU558" s="440"/>
      <c r="AJV558" s="3"/>
      <c r="AJW558" s="580"/>
      <c r="AJX558" s="3"/>
      <c r="AJY558" s="440"/>
      <c r="AJZ558" s="3"/>
      <c r="AKA558" s="580"/>
      <c r="AKB558" s="3"/>
      <c r="AKC558" s="440"/>
      <c r="AKD558" s="3"/>
      <c r="AKE558" s="580"/>
      <c r="AKF558" s="3"/>
      <c r="AKG558" s="440"/>
      <c r="AKH558" s="3"/>
      <c r="AKI558" s="580"/>
      <c r="AKJ558" s="3"/>
      <c r="AKK558" s="440"/>
      <c r="AKL558" s="3"/>
      <c r="AKM558" s="580"/>
      <c r="AKN558" s="3"/>
      <c r="AKO558" s="440"/>
      <c r="AKP558" s="3"/>
      <c r="AKQ558" s="580"/>
      <c r="AKR558" s="3"/>
      <c r="AKS558" s="440"/>
      <c r="AKT558" s="3"/>
      <c r="AKU558" s="580"/>
      <c r="AKV558" s="3"/>
      <c r="AKW558" s="440"/>
      <c r="AKX558" s="3"/>
      <c r="AKY558" s="580"/>
      <c r="AKZ558" s="3"/>
      <c r="ALA558" s="440"/>
      <c r="ALB558" s="3"/>
      <c r="ALC558" s="580"/>
      <c r="ALD558" s="3"/>
      <c r="ALE558" s="440"/>
      <c r="ALF558" s="3"/>
      <c r="ALG558" s="580"/>
      <c r="ALH558" s="3"/>
      <c r="ALI558" s="440"/>
      <c r="ALJ558" s="3"/>
      <c r="ALK558" s="580"/>
      <c r="ALL558" s="3"/>
      <c r="ALM558" s="440"/>
      <c r="ALN558" s="3"/>
      <c r="ALO558" s="580"/>
      <c r="ALP558" s="3"/>
      <c r="ALQ558" s="440"/>
      <c r="ALR558" s="3"/>
      <c r="ALS558" s="580"/>
      <c r="ALT558" s="3"/>
      <c r="ALU558" s="440"/>
      <c r="ALV558" s="3"/>
      <c r="ALW558" s="580"/>
      <c r="ALX558" s="3"/>
      <c r="ALY558" s="440"/>
      <c r="ALZ558" s="3"/>
      <c r="AMA558" s="580"/>
      <c r="AMB558" s="3"/>
      <c r="AMC558" s="440"/>
      <c r="AMD558" s="3"/>
      <c r="AME558" s="580"/>
      <c r="AMF558" s="3"/>
      <c r="AMG558" s="440"/>
      <c r="AMH558" s="3"/>
      <c r="AMI558" s="580"/>
      <c r="AMJ558" s="3"/>
      <c r="AMK558" s="440"/>
      <c r="AML558" s="3"/>
      <c r="AMM558" s="580"/>
      <c r="AMN558" s="3"/>
      <c r="AMO558" s="440"/>
      <c r="AMP558" s="3"/>
      <c r="AMQ558" s="580"/>
      <c r="AMR558" s="3"/>
      <c r="AMS558" s="440"/>
      <c r="AMT558" s="3"/>
      <c r="AMU558" s="580"/>
      <c r="AMV558" s="3"/>
      <c r="AMW558" s="440"/>
      <c r="AMX558" s="3"/>
      <c r="AMY558" s="580"/>
      <c r="AMZ558" s="3"/>
      <c r="ANA558" s="440"/>
      <c r="ANB558" s="3"/>
      <c r="ANC558" s="580"/>
      <c r="AND558" s="3"/>
      <c r="ANE558" s="440"/>
      <c r="ANF558" s="3"/>
      <c r="ANG558" s="580"/>
      <c r="ANH558" s="3"/>
      <c r="ANI558" s="440"/>
      <c r="ANJ558" s="3"/>
      <c r="ANK558" s="580"/>
      <c r="ANL558" s="3"/>
      <c r="ANM558" s="440"/>
      <c r="ANN558" s="3"/>
      <c r="ANO558" s="580"/>
      <c r="ANP558" s="3"/>
      <c r="ANQ558" s="440"/>
      <c r="ANR558" s="3"/>
      <c r="ANS558" s="580"/>
      <c r="ANT558" s="3"/>
      <c r="ANU558" s="440"/>
      <c r="ANV558" s="3"/>
      <c r="ANW558" s="580"/>
      <c r="ANX558" s="3"/>
      <c r="ANY558" s="440"/>
      <c r="ANZ558" s="3"/>
      <c r="AOA558" s="580"/>
      <c r="AOB558" s="3"/>
      <c r="AOC558" s="440"/>
      <c r="AOD558" s="3"/>
      <c r="AOE558" s="580"/>
      <c r="AOF558" s="3"/>
      <c r="AOG558" s="440"/>
      <c r="AOH558" s="3"/>
      <c r="AOI558" s="580"/>
      <c r="AOJ558" s="3"/>
      <c r="AOK558" s="440"/>
      <c r="AOL558" s="3"/>
      <c r="AOM558" s="580"/>
      <c r="AON558" s="3"/>
      <c r="AOO558" s="440"/>
      <c r="AOP558" s="3"/>
      <c r="AOQ558" s="580"/>
      <c r="AOR558" s="3"/>
      <c r="AOS558" s="440"/>
      <c r="AOT558" s="3"/>
      <c r="AOU558" s="580"/>
      <c r="AOV558" s="3"/>
      <c r="AOW558" s="440"/>
      <c r="AOX558" s="3"/>
      <c r="AOY558" s="580"/>
      <c r="AOZ558" s="3"/>
      <c r="APA558" s="440"/>
      <c r="APB558" s="3"/>
      <c r="APC558" s="580"/>
      <c r="APD558" s="3"/>
      <c r="APE558" s="440"/>
      <c r="APF558" s="3"/>
      <c r="APG558" s="580"/>
      <c r="APH558" s="3"/>
      <c r="API558" s="440"/>
      <c r="APJ558" s="3"/>
      <c r="APK558" s="580"/>
      <c r="APL558" s="3"/>
      <c r="APM558" s="440"/>
      <c r="APN558" s="3"/>
      <c r="APO558" s="580"/>
      <c r="APP558" s="3"/>
      <c r="APQ558" s="440"/>
      <c r="APR558" s="3"/>
      <c r="APS558" s="580"/>
      <c r="APT558" s="3"/>
      <c r="APU558" s="440"/>
      <c r="APV558" s="3"/>
      <c r="APW558" s="580"/>
      <c r="APX558" s="3"/>
      <c r="APY558" s="440"/>
      <c r="APZ558" s="3"/>
      <c r="AQA558" s="580"/>
      <c r="AQB558" s="3"/>
      <c r="AQC558" s="440"/>
      <c r="AQD558" s="3"/>
      <c r="AQE558" s="580"/>
      <c r="AQF558" s="3"/>
      <c r="AQG558" s="440"/>
      <c r="AQH558" s="3"/>
      <c r="AQI558" s="580"/>
      <c r="AQJ558" s="3"/>
      <c r="AQK558" s="440"/>
      <c r="AQL558" s="3"/>
      <c r="AQM558" s="580"/>
      <c r="AQN558" s="3"/>
      <c r="AQO558" s="440"/>
      <c r="AQP558" s="3"/>
      <c r="AQQ558" s="580"/>
      <c r="AQR558" s="3"/>
      <c r="AQS558" s="440"/>
      <c r="AQT558" s="3"/>
      <c r="AQU558" s="580"/>
      <c r="AQV558" s="3"/>
      <c r="AQW558" s="440"/>
      <c r="AQX558" s="3"/>
      <c r="AQY558" s="580"/>
      <c r="AQZ558" s="3"/>
      <c r="ARA558" s="440"/>
      <c r="ARB558" s="3"/>
      <c r="ARC558" s="580"/>
      <c r="ARD558" s="3"/>
      <c r="ARE558" s="440"/>
      <c r="ARF558" s="3"/>
      <c r="ARG558" s="580"/>
      <c r="ARH558" s="3"/>
      <c r="ARI558" s="440"/>
      <c r="ARJ558" s="3"/>
      <c r="ARK558" s="580"/>
      <c r="ARL558" s="3"/>
      <c r="ARM558" s="440"/>
      <c r="ARN558" s="3"/>
      <c r="ARO558" s="580"/>
      <c r="ARP558" s="3"/>
      <c r="ARQ558" s="440"/>
      <c r="ARR558" s="3"/>
      <c r="ARS558" s="580"/>
      <c r="ART558" s="3"/>
      <c r="ARU558" s="440"/>
      <c r="ARV558" s="3"/>
      <c r="ARW558" s="580"/>
      <c r="ARX558" s="3"/>
      <c r="ARY558" s="440"/>
      <c r="ARZ558" s="3"/>
      <c r="ASA558" s="580"/>
      <c r="ASB558" s="3"/>
      <c r="ASC558" s="440"/>
      <c r="ASD558" s="3"/>
      <c r="ASE558" s="580"/>
      <c r="ASF558" s="3"/>
      <c r="ASG558" s="440"/>
      <c r="ASH558" s="3"/>
      <c r="ASI558" s="580"/>
      <c r="ASJ558" s="3"/>
      <c r="ASK558" s="440"/>
      <c r="ASL558" s="3"/>
      <c r="ASM558" s="580"/>
      <c r="ASN558" s="3"/>
      <c r="ASO558" s="440"/>
      <c r="ASP558" s="3"/>
      <c r="ASQ558" s="580"/>
      <c r="ASR558" s="3"/>
      <c r="ASS558" s="440"/>
      <c r="AST558" s="3"/>
      <c r="ASU558" s="580"/>
      <c r="ASV558" s="3"/>
      <c r="ASW558" s="440"/>
      <c r="ASX558" s="3"/>
      <c r="ASY558" s="580"/>
      <c r="ASZ558" s="3"/>
      <c r="ATA558" s="440"/>
      <c r="ATB558" s="3"/>
      <c r="ATC558" s="580"/>
      <c r="ATD558" s="3"/>
      <c r="ATE558" s="440"/>
      <c r="ATF558" s="3"/>
      <c r="ATG558" s="580"/>
      <c r="ATH558" s="3"/>
      <c r="ATI558" s="440"/>
      <c r="ATJ558" s="3"/>
      <c r="ATK558" s="580"/>
      <c r="ATL558" s="3"/>
      <c r="ATM558" s="440"/>
      <c r="ATN558" s="3"/>
      <c r="ATO558" s="580"/>
      <c r="ATP558" s="3"/>
      <c r="ATQ558" s="440"/>
      <c r="ATR558" s="3"/>
      <c r="ATS558" s="580"/>
      <c r="ATT558" s="3"/>
      <c r="ATU558" s="440"/>
      <c r="ATV558" s="3"/>
      <c r="ATW558" s="580"/>
      <c r="ATX558" s="3"/>
      <c r="ATY558" s="440"/>
      <c r="ATZ558" s="3"/>
      <c r="AUA558" s="580"/>
      <c r="AUB558" s="3"/>
      <c r="AUC558" s="440"/>
      <c r="AUD558" s="3"/>
      <c r="AUE558" s="580"/>
      <c r="AUF558" s="3"/>
      <c r="AUG558" s="440"/>
      <c r="AUH558" s="3"/>
      <c r="AUI558" s="580"/>
      <c r="AUJ558" s="3"/>
      <c r="AUK558" s="440"/>
      <c r="AUL558" s="3"/>
      <c r="AUM558" s="580"/>
      <c r="AUN558" s="3"/>
      <c r="AUO558" s="440"/>
      <c r="AUP558" s="3"/>
      <c r="AUQ558" s="580"/>
      <c r="AUR558" s="3"/>
      <c r="AUS558" s="440"/>
      <c r="AUT558" s="3"/>
      <c r="AUU558" s="580"/>
      <c r="AUV558" s="3"/>
      <c r="AUW558" s="440"/>
      <c r="AUX558" s="3"/>
      <c r="AUY558" s="580"/>
      <c r="AUZ558" s="3"/>
      <c r="AVA558" s="440"/>
      <c r="AVB558" s="3"/>
      <c r="AVC558" s="580"/>
      <c r="AVD558" s="3"/>
      <c r="AVE558" s="440"/>
      <c r="AVF558" s="3"/>
      <c r="AVG558" s="580"/>
      <c r="AVH558" s="3"/>
      <c r="AVI558" s="440"/>
      <c r="AVJ558" s="3"/>
      <c r="AVK558" s="580"/>
      <c r="AVL558" s="3"/>
      <c r="AVM558" s="440"/>
      <c r="AVN558" s="3"/>
      <c r="AVO558" s="580"/>
      <c r="AVP558" s="3"/>
      <c r="AVQ558" s="440"/>
      <c r="AVR558" s="3"/>
      <c r="AVS558" s="580"/>
      <c r="AVT558" s="3"/>
      <c r="AVU558" s="440"/>
      <c r="AVV558" s="3"/>
      <c r="AVW558" s="580"/>
      <c r="AVX558" s="3"/>
      <c r="AVY558" s="440"/>
      <c r="AVZ558" s="3"/>
      <c r="AWA558" s="580"/>
      <c r="AWB558" s="3"/>
      <c r="AWC558" s="440"/>
      <c r="AWD558" s="3"/>
      <c r="AWE558" s="580"/>
      <c r="AWF558" s="3"/>
      <c r="AWG558" s="440"/>
      <c r="AWH558" s="3"/>
      <c r="AWI558" s="580"/>
      <c r="AWJ558" s="3"/>
      <c r="AWK558" s="440"/>
      <c r="AWL558" s="3"/>
      <c r="AWM558" s="580"/>
      <c r="AWN558" s="3"/>
      <c r="AWO558" s="440"/>
      <c r="AWP558" s="3"/>
      <c r="AWQ558" s="580"/>
      <c r="AWR558" s="3"/>
      <c r="AWS558" s="440"/>
      <c r="AWT558" s="3"/>
      <c r="AWU558" s="580"/>
      <c r="AWV558" s="3"/>
      <c r="AWW558" s="440"/>
      <c r="AWX558" s="3"/>
      <c r="AWY558" s="580"/>
      <c r="AWZ558" s="3"/>
      <c r="AXA558" s="440"/>
      <c r="AXB558" s="3"/>
      <c r="AXC558" s="580"/>
      <c r="AXD558" s="3"/>
      <c r="AXE558" s="440"/>
      <c r="AXF558" s="3"/>
      <c r="AXG558" s="580"/>
      <c r="AXH558" s="3"/>
      <c r="AXI558" s="440"/>
      <c r="AXJ558" s="3"/>
      <c r="AXK558" s="580"/>
      <c r="AXL558" s="3"/>
      <c r="AXM558" s="440"/>
      <c r="AXN558" s="3"/>
      <c r="AXO558" s="580"/>
      <c r="AXP558" s="3"/>
      <c r="AXQ558" s="440"/>
      <c r="AXR558" s="3"/>
      <c r="AXS558" s="580"/>
      <c r="AXT558" s="3"/>
      <c r="AXU558" s="440"/>
      <c r="AXV558" s="3"/>
      <c r="AXW558" s="580"/>
      <c r="AXX558" s="3"/>
      <c r="AXY558" s="440"/>
      <c r="AXZ558" s="3"/>
      <c r="AYA558" s="580"/>
      <c r="AYB558" s="3"/>
      <c r="AYC558" s="440"/>
      <c r="AYD558" s="3"/>
      <c r="AYE558" s="580"/>
      <c r="AYF558" s="3"/>
      <c r="AYG558" s="440"/>
      <c r="AYH558" s="3"/>
      <c r="AYI558" s="580"/>
      <c r="AYJ558" s="3"/>
      <c r="AYK558" s="440"/>
      <c r="AYL558" s="3"/>
      <c r="AYM558" s="580"/>
      <c r="AYN558" s="3"/>
      <c r="AYO558" s="440"/>
      <c r="AYP558" s="3"/>
      <c r="AYQ558" s="580"/>
      <c r="AYR558" s="3"/>
      <c r="AYS558" s="440"/>
      <c r="AYT558" s="3"/>
      <c r="AYU558" s="580"/>
      <c r="AYV558" s="3"/>
      <c r="AYW558" s="440"/>
      <c r="AYX558" s="3"/>
      <c r="AYY558" s="580"/>
      <c r="AYZ558" s="3"/>
      <c r="AZA558" s="440"/>
      <c r="AZB558" s="3"/>
      <c r="AZC558" s="580"/>
      <c r="AZD558" s="3"/>
      <c r="AZE558" s="440"/>
      <c r="AZF558" s="3"/>
      <c r="AZG558" s="580"/>
      <c r="AZH558" s="3"/>
      <c r="AZI558" s="440"/>
      <c r="AZJ558" s="3"/>
      <c r="AZK558" s="580"/>
      <c r="AZL558" s="3"/>
      <c r="AZM558" s="440"/>
      <c r="AZN558" s="3"/>
      <c r="AZO558" s="580"/>
      <c r="AZP558" s="3"/>
      <c r="AZQ558" s="440"/>
      <c r="AZR558" s="3"/>
      <c r="AZS558" s="580"/>
      <c r="AZT558" s="3"/>
      <c r="AZU558" s="440"/>
      <c r="AZV558" s="3"/>
      <c r="AZW558" s="580"/>
      <c r="AZX558" s="3"/>
      <c r="AZY558" s="440"/>
      <c r="AZZ558" s="3"/>
      <c r="BAA558" s="580"/>
      <c r="BAB558" s="3"/>
      <c r="BAC558" s="440"/>
      <c r="BAD558" s="3"/>
      <c r="BAE558" s="580"/>
      <c r="BAF558" s="3"/>
      <c r="BAG558" s="440"/>
      <c r="BAH558" s="3"/>
      <c r="BAI558" s="580"/>
      <c r="BAJ558" s="3"/>
      <c r="BAK558" s="440"/>
      <c r="BAL558" s="3"/>
      <c r="BAM558" s="580"/>
      <c r="BAN558" s="3"/>
      <c r="BAO558" s="440"/>
      <c r="BAP558" s="3"/>
      <c r="BAQ558" s="580"/>
      <c r="BAR558" s="3"/>
      <c r="BAS558" s="440"/>
      <c r="BAT558" s="3"/>
      <c r="BAU558" s="580"/>
      <c r="BAV558" s="3"/>
      <c r="BAW558" s="440"/>
      <c r="BAX558" s="3"/>
      <c r="BAY558" s="580"/>
      <c r="BAZ558" s="3"/>
      <c r="BBA558" s="440"/>
      <c r="BBB558" s="3"/>
      <c r="BBC558" s="580"/>
      <c r="BBD558" s="3"/>
      <c r="BBE558" s="440"/>
      <c r="BBF558" s="3"/>
      <c r="BBG558" s="580"/>
      <c r="BBH558" s="3"/>
      <c r="BBI558" s="440"/>
      <c r="BBJ558" s="3"/>
      <c r="BBK558" s="580"/>
      <c r="BBL558" s="3"/>
      <c r="BBM558" s="440"/>
      <c r="BBN558" s="3"/>
      <c r="BBO558" s="580"/>
      <c r="BBP558" s="3"/>
      <c r="BBQ558" s="440"/>
      <c r="BBR558" s="3"/>
      <c r="BBS558" s="580"/>
      <c r="BBT558" s="3"/>
      <c r="BBU558" s="440"/>
      <c r="BBV558" s="3"/>
      <c r="BBW558" s="580"/>
      <c r="BBX558" s="3"/>
      <c r="BBY558" s="440"/>
      <c r="BBZ558" s="3"/>
      <c r="BCA558" s="580"/>
      <c r="BCB558" s="3"/>
      <c r="BCC558" s="440"/>
      <c r="BCD558" s="3"/>
      <c r="BCE558" s="580"/>
      <c r="BCF558" s="3"/>
      <c r="BCG558" s="440"/>
      <c r="BCH558" s="3"/>
      <c r="BCI558" s="580"/>
      <c r="BCJ558" s="3"/>
      <c r="BCK558" s="440"/>
      <c r="BCL558" s="3"/>
      <c r="BCM558" s="580"/>
      <c r="BCN558" s="3"/>
      <c r="BCO558" s="440"/>
      <c r="BCP558" s="3"/>
      <c r="BCQ558" s="580"/>
      <c r="BCR558" s="3"/>
      <c r="BCS558" s="440"/>
      <c r="BCT558" s="3"/>
      <c r="BCU558" s="580"/>
      <c r="BCV558" s="3"/>
      <c r="BCW558" s="440"/>
      <c r="BCX558" s="3"/>
      <c r="BCY558" s="580"/>
      <c r="BCZ558" s="3"/>
      <c r="BDA558" s="440"/>
      <c r="BDB558" s="3"/>
      <c r="BDC558" s="580"/>
      <c r="BDD558" s="3"/>
      <c r="BDE558" s="440"/>
      <c r="BDF558" s="3"/>
      <c r="BDG558" s="580"/>
      <c r="BDH558" s="3"/>
      <c r="BDI558" s="440"/>
      <c r="BDJ558" s="3"/>
      <c r="BDK558" s="580"/>
      <c r="BDL558" s="3"/>
      <c r="BDM558" s="440"/>
      <c r="BDN558" s="3"/>
      <c r="BDO558" s="580"/>
      <c r="BDP558" s="3"/>
      <c r="BDQ558" s="440"/>
      <c r="BDR558" s="3"/>
      <c r="BDS558" s="580"/>
      <c r="BDT558" s="3"/>
      <c r="BDU558" s="440"/>
      <c r="BDV558" s="3"/>
      <c r="BDW558" s="580"/>
      <c r="BDX558" s="3"/>
      <c r="BDY558" s="440"/>
      <c r="BDZ558" s="3"/>
      <c r="BEA558" s="580"/>
      <c r="BEB558" s="3"/>
      <c r="BEC558" s="440"/>
      <c r="BED558" s="3"/>
      <c r="BEE558" s="580"/>
      <c r="BEF558" s="3"/>
      <c r="BEG558" s="440"/>
      <c r="BEH558" s="3"/>
      <c r="BEI558" s="580"/>
      <c r="BEJ558" s="3"/>
      <c r="BEK558" s="440"/>
      <c r="BEL558" s="3"/>
      <c r="BEM558" s="580"/>
      <c r="BEN558" s="3"/>
      <c r="BEO558" s="440"/>
      <c r="BEP558" s="3"/>
      <c r="BEQ558" s="580"/>
      <c r="BER558" s="3"/>
      <c r="BES558" s="440"/>
      <c r="BET558" s="3"/>
      <c r="BEU558" s="580"/>
      <c r="BEV558" s="3"/>
      <c r="BEW558" s="440"/>
      <c r="BEX558" s="3"/>
      <c r="BEY558" s="580"/>
      <c r="BEZ558" s="3"/>
      <c r="BFA558" s="440"/>
      <c r="BFB558" s="3"/>
      <c r="BFC558" s="580"/>
      <c r="BFD558" s="3"/>
      <c r="BFE558" s="440"/>
      <c r="BFF558" s="3"/>
      <c r="BFG558" s="580"/>
      <c r="BFH558" s="3"/>
      <c r="BFI558" s="440"/>
      <c r="BFJ558" s="3"/>
      <c r="BFK558" s="580"/>
      <c r="BFL558" s="3"/>
      <c r="BFM558" s="440"/>
      <c r="BFN558" s="3"/>
      <c r="BFO558" s="580"/>
      <c r="BFP558" s="3"/>
      <c r="BFQ558" s="440"/>
      <c r="BFR558" s="3"/>
      <c r="BFS558" s="580"/>
      <c r="BFT558" s="3"/>
      <c r="BFU558" s="440"/>
      <c r="BFV558" s="3"/>
      <c r="BFW558" s="580"/>
      <c r="BFX558" s="3"/>
      <c r="BFY558" s="440"/>
      <c r="BFZ558" s="3"/>
      <c r="BGA558" s="580"/>
      <c r="BGB558" s="3"/>
      <c r="BGC558" s="440"/>
      <c r="BGD558" s="3"/>
      <c r="BGE558" s="580"/>
      <c r="BGF558" s="3"/>
      <c r="BGG558" s="440"/>
      <c r="BGH558" s="3"/>
      <c r="BGI558" s="580"/>
      <c r="BGJ558" s="3"/>
      <c r="BGK558" s="440"/>
      <c r="BGL558" s="3"/>
      <c r="BGM558" s="580"/>
      <c r="BGN558" s="3"/>
      <c r="BGO558" s="440"/>
      <c r="BGP558" s="3"/>
      <c r="BGQ558" s="580"/>
      <c r="BGR558" s="3"/>
      <c r="BGS558" s="440"/>
      <c r="BGT558" s="3"/>
      <c r="BGU558" s="580"/>
      <c r="BGV558" s="3"/>
      <c r="BGW558" s="440"/>
      <c r="BGX558" s="3"/>
      <c r="BGY558" s="580"/>
      <c r="BGZ558" s="3"/>
      <c r="BHA558" s="440"/>
      <c r="BHB558" s="3"/>
      <c r="BHC558" s="580"/>
      <c r="BHD558" s="3"/>
      <c r="BHE558" s="440"/>
      <c r="BHF558" s="3"/>
      <c r="BHG558" s="580"/>
      <c r="BHH558" s="3"/>
      <c r="BHI558" s="440"/>
      <c r="BHJ558" s="3"/>
      <c r="BHK558" s="580"/>
      <c r="BHL558" s="3"/>
      <c r="BHM558" s="440"/>
      <c r="BHN558" s="3"/>
      <c r="BHO558" s="580"/>
      <c r="BHP558" s="3"/>
      <c r="BHQ558" s="440"/>
      <c r="BHR558" s="3"/>
      <c r="BHS558" s="580"/>
      <c r="BHT558" s="3"/>
      <c r="BHU558" s="440"/>
      <c r="BHV558" s="3"/>
      <c r="BHW558" s="580"/>
      <c r="BHX558" s="3"/>
      <c r="BHY558" s="440"/>
      <c r="BHZ558" s="3"/>
      <c r="BIA558" s="580"/>
      <c r="BIB558" s="3"/>
      <c r="BIC558" s="440"/>
      <c r="BID558" s="3"/>
      <c r="BIE558" s="580"/>
      <c r="BIF558" s="3"/>
      <c r="BIG558" s="440"/>
      <c r="BIH558" s="3"/>
      <c r="BII558" s="580"/>
      <c r="BIJ558" s="3"/>
      <c r="BIK558" s="440"/>
      <c r="BIL558" s="3"/>
      <c r="BIM558" s="580"/>
      <c r="BIN558" s="3"/>
      <c r="BIO558" s="440"/>
      <c r="BIP558" s="3"/>
      <c r="BIQ558" s="580"/>
      <c r="BIR558" s="3"/>
      <c r="BIS558" s="440"/>
      <c r="BIT558" s="3"/>
      <c r="BIU558" s="580"/>
      <c r="BIV558" s="3"/>
      <c r="BIW558" s="440"/>
      <c r="BIX558" s="3"/>
      <c r="BIY558" s="580"/>
      <c r="BIZ558" s="3"/>
      <c r="BJA558" s="440"/>
      <c r="BJB558" s="3"/>
      <c r="BJC558" s="580"/>
      <c r="BJD558" s="3"/>
      <c r="BJE558" s="440"/>
      <c r="BJF558" s="3"/>
      <c r="BJG558" s="580"/>
      <c r="BJH558" s="3"/>
      <c r="BJI558" s="440"/>
      <c r="BJJ558" s="3"/>
      <c r="BJK558" s="580"/>
      <c r="BJL558" s="3"/>
      <c r="BJM558" s="440"/>
      <c r="BJN558" s="3"/>
      <c r="BJO558" s="580"/>
      <c r="BJP558" s="3"/>
      <c r="BJQ558" s="440"/>
      <c r="BJR558" s="3"/>
      <c r="BJS558" s="580"/>
      <c r="BJT558" s="3"/>
      <c r="BJU558" s="440"/>
      <c r="BJV558" s="3"/>
      <c r="BJW558" s="580"/>
      <c r="BJX558" s="3"/>
      <c r="BJY558" s="440"/>
      <c r="BJZ558" s="3"/>
      <c r="BKA558" s="580"/>
      <c r="BKB558" s="3"/>
      <c r="BKC558" s="440"/>
      <c r="BKD558" s="3"/>
      <c r="BKE558" s="580"/>
      <c r="BKF558" s="3"/>
      <c r="BKG558" s="440"/>
      <c r="BKH558" s="3"/>
      <c r="BKI558" s="580"/>
      <c r="BKJ558" s="3"/>
      <c r="BKK558" s="440"/>
      <c r="BKL558" s="3"/>
      <c r="BKM558" s="580"/>
      <c r="BKN558" s="3"/>
      <c r="BKO558" s="440"/>
      <c r="BKP558" s="3"/>
      <c r="BKQ558" s="580"/>
      <c r="BKR558" s="3"/>
      <c r="BKS558" s="440"/>
      <c r="BKT558" s="3"/>
      <c r="BKU558" s="580"/>
      <c r="BKV558" s="3"/>
      <c r="BKW558" s="440"/>
      <c r="BKX558" s="3"/>
      <c r="BKY558" s="580"/>
      <c r="BKZ558" s="3"/>
      <c r="BLA558" s="440"/>
      <c r="BLB558" s="3"/>
      <c r="BLC558" s="580"/>
      <c r="BLD558" s="3"/>
      <c r="BLE558" s="440"/>
      <c r="BLF558" s="3"/>
      <c r="BLG558" s="580"/>
      <c r="BLH558" s="3"/>
      <c r="BLI558" s="440"/>
      <c r="BLJ558" s="3"/>
      <c r="BLK558" s="580"/>
      <c r="BLL558" s="3"/>
      <c r="BLM558" s="440"/>
      <c r="BLN558" s="3"/>
      <c r="BLO558" s="580"/>
      <c r="BLP558" s="3"/>
      <c r="BLQ558" s="440"/>
      <c r="BLR558" s="3"/>
      <c r="BLS558" s="580"/>
      <c r="BLT558" s="3"/>
      <c r="BLU558" s="440"/>
      <c r="BLV558" s="3"/>
      <c r="BLW558" s="580"/>
      <c r="BLX558" s="3"/>
      <c r="BLY558" s="440"/>
      <c r="BLZ558" s="3"/>
      <c r="BMA558" s="580"/>
      <c r="BMB558" s="3"/>
      <c r="BMC558" s="440"/>
      <c r="BMD558" s="3"/>
      <c r="BME558" s="580"/>
      <c r="BMF558" s="3"/>
      <c r="BMG558" s="440"/>
      <c r="BMH558" s="3"/>
      <c r="BMI558" s="580"/>
      <c r="BMJ558" s="3"/>
      <c r="BMK558" s="440"/>
      <c r="BML558" s="3"/>
      <c r="BMM558" s="580"/>
      <c r="BMN558" s="3"/>
      <c r="BMO558" s="440"/>
      <c r="BMP558" s="3"/>
      <c r="BMQ558" s="580"/>
      <c r="BMR558" s="3"/>
      <c r="BMS558" s="440"/>
      <c r="BMT558" s="3"/>
      <c r="BMU558" s="580"/>
      <c r="BMV558" s="3"/>
      <c r="BMW558" s="440"/>
      <c r="BMX558" s="3"/>
      <c r="BMY558" s="580"/>
      <c r="BMZ558" s="3"/>
      <c r="BNA558" s="440"/>
      <c r="BNB558" s="3"/>
      <c r="BNC558" s="580"/>
      <c r="BND558" s="3"/>
      <c r="BNE558" s="440"/>
      <c r="BNF558" s="3"/>
      <c r="BNG558" s="580"/>
      <c r="BNH558" s="3"/>
      <c r="BNI558" s="440"/>
      <c r="BNJ558" s="3"/>
      <c r="BNK558" s="580"/>
      <c r="BNL558" s="3"/>
      <c r="BNM558" s="440"/>
      <c r="BNN558" s="3"/>
      <c r="BNO558" s="580"/>
      <c r="BNP558" s="3"/>
      <c r="BNQ558" s="440"/>
      <c r="BNR558" s="3"/>
      <c r="BNS558" s="580"/>
      <c r="BNT558" s="3"/>
      <c r="BNU558" s="440"/>
      <c r="BNV558" s="3"/>
      <c r="BNW558" s="580"/>
      <c r="BNX558" s="3"/>
      <c r="BNY558" s="440"/>
      <c r="BNZ558" s="3"/>
      <c r="BOA558" s="580"/>
      <c r="BOB558" s="3"/>
      <c r="BOC558" s="440"/>
      <c r="BOD558" s="3"/>
      <c r="BOE558" s="580"/>
      <c r="BOF558" s="3"/>
      <c r="BOG558" s="440"/>
      <c r="BOH558" s="3"/>
      <c r="BOI558" s="580"/>
      <c r="BOJ558" s="3"/>
      <c r="BOK558" s="440"/>
      <c r="BOL558" s="3"/>
      <c r="BOM558" s="580"/>
      <c r="BON558" s="3"/>
      <c r="BOO558" s="440"/>
      <c r="BOP558" s="3"/>
      <c r="BOQ558" s="580"/>
      <c r="BOR558" s="3"/>
      <c r="BOS558" s="440"/>
      <c r="BOT558" s="3"/>
      <c r="BOU558" s="580"/>
      <c r="BOV558" s="3"/>
      <c r="BOW558" s="440"/>
      <c r="BOX558" s="3"/>
      <c r="BOY558" s="580"/>
      <c r="BOZ558" s="3"/>
      <c r="BPA558" s="440"/>
      <c r="BPB558" s="3"/>
      <c r="BPC558" s="580"/>
      <c r="BPD558" s="3"/>
      <c r="BPE558" s="440"/>
      <c r="BPF558" s="3"/>
      <c r="BPG558" s="580"/>
      <c r="BPH558" s="3"/>
      <c r="BPI558" s="440"/>
      <c r="BPJ558" s="3"/>
      <c r="BPK558" s="580"/>
      <c r="BPL558" s="3"/>
      <c r="BPM558" s="440"/>
      <c r="BPN558" s="3"/>
      <c r="BPO558" s="580"/>
      <c r="BPP558" s="3"/>
      <c r="BPQ558" s="440"/>
      <c r="BPR558" s="3"/>
      <c r="BPS558" s="580"/>
      <c r="BPT558" s="3"/>
      <c r="BPU558" s="440"/>
      <c r="BPV558" s="3"/>
      <c r="BPW558" s="580"/>
      <c r="BPX558" s="3"/>
      <c r="BPY558" s="440"/>
      <c r="BPZ558" s="3"/>
      <c r="BQA558" s="580"/>
      <c r="BQB558" s="3"/>
      <c r="BQC558" s="440"/>
      <c r="BQD558" s="3"/>
      <c r="BQE558" s="580"/>
      <c r="BQF558" s="3"/>
      <c r="BQG558" s="440"/>
      <c r="BQH558" s="3"/>
      <c r="BQI558" s="580"/>
      <c r="BQJ558" s="3"/>
      <c r="BQK558" s="440"/>
      <c r="BQL558" s="3"/>
      <c r="BQM558" s="580"/>
      <c r="BQN558" s="3"/>
      <c r="BQO558" s="440"/>
      <c r="BQP558" s="3"/>
      <c r="BQQ558" s="580"/>
      <c r="BQR558" s="3"/>
      <c r="BQS558" s="440"/>
      <c r="BQT558" s="3"/>
      <c r="BQU558" s="580"/>
      <c r="BQV558" s="3"/>
      <c r="BQW558" s="440"/>
      <c r="BQX558" s="3"/>
      <c r="BQY558" s="580"/>
      <c r="BQZ558" s="3"/>
      <c r="BRA558" s="440"/>
      <c r="BRB558" s="3"/>
      <c r="BRC558" s="580"/>
      <c r="BRD558" s="3"/>
      <c r="BRE558" s="440"/>
      <c r="BRF558" s="3"/>
      <c r="BRG558" s="580"/>
      <c r="BRH558" s="3"/>
      <c r="BRI558" s="440"/>
      <c r="BRJ558" s="3"/>
      <c r="BRK558" s="580"/>
      <c r="BRL558" s="3"/>
      <c r="BRM558" s="440"/>
      <c r="BRN558" s="3"/>
      <c r="BRO558" s="580"/>
      <c r="BRP558" s="3"/>
      <c r="BRQ558" s="440"/>
      <c r="BRR558" s="3"/>
      <c r="BRS558" s="580"/>
      <c r="BRT558" s="3"/>
      <c r="BRU558" s="440"/>
      <c r="BRV558" s="3"/>
      <c r="BRW558" s="580"/>
      <c r="BRX558" s="3"/>
      <c r="BRY558" s="440"/>
      <c r="BRZ558" s="3"/>
      <c r="BSA558" s="580"/>
      <c r="BSB558" s="3"/>
      <c r="BSC558" s="440"/>
      <c r="BSD558" s="3"/>
      <c r="BSE558" s="580"/>
      <c r="BSF558" s="3"/>
      <c r="BSG558" s="440"/>
      <c r="BSH558" s="3"/>
      <c r="BSI558" s="580"/>
      <c r="BSJ558" s="3"/>
      <c r="BSK558" s="440"/>
      <c r="BSL558" s="3"/>
      <c r="BSM558" s="580"/>
      <c r="BSN558" s="3"/>
      <c r="BSO558" s="440"/>
      <c r="BSP558" s="3"/>
      <c r="BSQ558" s="580"/>
      <c r="BSR558" s="3"/>
      <c r="BSS558" s="440"/>
      <c r="BST558" s="3"/>
      <c r="BSU558" s="580"/>
      <c r="BSV558" s="3"/>
      <c r="BSW558" s="440"/>
      <c r="BSX558" s="3"/>
      <c r="BSY558" s="580"/>
      <c r="BSZ558" s="3"/>
      <c r="BTA558" s="440"/>
      <c r="BTB558" s="3"/>
      <c r="BTC558" s="580"/>
      <c r="BTD558" s="3"/>
      <c r="BTE558" s="440"/>
      <c r="BTF558" s="3"/>
      <c r="BTG558" s="580"/>
      <c r="BTH558" s="3"/>
      <c r="BTI558" s="440"/>
      <c r="BTJ558" s="3"/>
      <c r="BTK558" s="580"/>
      <c r="BTL558" s="3"/>
      <c r="BTM558" s="440"/>
      <c r="BTN558" s="3"/>
      <c r="BTO558" s="580"/>
      <c r="BTP558" s="3"/>
      <c r="BTQ558" s="440"/>
      <c r="BTR558" s="3"/>
      <c r="BTS558" s="580"/>
      <c r="BTT558" s="3"/>
      <c r="BTU558" s="440"/>
      <c r="BTV558" s="3"/>
      <c r="BTW558" s="580"/>
      <c r="BTX558" s="3"/>
      <c r="BTY558" s="440"/>
      <c r="BTZ558" s="3"/>
      <c r="BUA558" s="580"/>
      <c r="BUB558" s="3"/>
      <c r="BUC558" s="440"/>
      <c r="BUD558" s="3"/>
      <c r="BUE558" s="580"/>
      <c r="BUF558" s="3"/>
      <c r="BUG558" s="440"/>
      <c r="BUH558" s="3"/>
      <c r="BUI558" s="580"/>
      <c r="BUJ558" s="3"/>
      <c r="BUK558" s="440"/>
      <c r="BUL558" s="3"/>
      <c r="BUM558" s="580"/>
      <c r="BUN558" s="3"/>
      <c r="BUO558" s="440"/>
      <c r="BUP558" s="3"/>
      <c r="BUQ558" s="580"/>
      <c r="BUR558" s="3"/>
      <c r="BUS558" s="440"/>
      <c r="BUT558" s="3"/>
      <c r="BUU558" s="580"/>
      <c r="BUV558" s="3"/>
      <c r="BUW558" s="440"/>
      <c r="BUX558" s="3"/>
      <c r="BUY558" s="580"/>
      <c r="BUZ558" s="3"/>
      <c r="BVA558" s="440"/>
      <c r="BVB558" s="3"/>
      <c r="BVC558" s="580"/>
      <c r="BVD558" s="3"/>
      <c r="BVE558" s="440"/>
      <c r="BVF558" s="3"/>
      <c r="BVG558" s="580"/>
      <c r="BVH558" s="3"/>
      <c r="BVI558" s="440"/>
      <c r="BVJ558" s="3"/>
      <c r="BVK558" s="580"/>
      <c r="BVL558" s="3"/>
      <c r="BVM558" s="440"/>
      <c r="BVN558" s="3"/>
      <c r="BVO558" s="580"/>
      <c r="BVP558" s="3"/>
      <c r="BVQ558" s="440"/>
      <c r="BVR558" s="3"/>
      <c r="BVS558" s="580"/>
      <c r="BVT558" s="3"/>
      <c r="BVU558" s="440"/>
      <c r="BVV558" s="3"/>
      <c r="BVW558" s="580"/>
      <c r="BVX558" s="3"/>
      <c r="BVY558" s="440"/>
      <c r="BVZ558" s="3"/>
      <c r="BWA558" s="580"/>
      <c r="BWB558" s="3"/>
      <c r="BWC558" s="440"/>
      <c r="BWD558" s="3"/>
      <c r="BWE558" s="580"/>
      <c r="BWF558" s="3"/>
      <c r="BWG558" s="440"/>
      <c r="BWH558" s="3"/>
      <c r="BWI558" s="580"/>
      <c r="BWJ558" s="3"/>
      <c r="BWK558" s="440"/>
      <c r="BWL558" s="3"/>
      <c r="BWM558" s="580"/>
      <c r="BWN558" s="3"/>
      <c r="BWO558" s="440"/>
      <c r="BWP558" s="3"/>
      <c r="BWQ558" s="580"/>
      <c r="BWR558" s="3"/>
      <c r="BWS558" s="440"/>
      <c r="BWT558" s="3"/>
      <c r="BWU558" s="580"/>
      <c r="BWV558" s="3"/>
      <c r="BWW558" s="440"/>
      <c r="BWX558" s="3"/>
      <c r="BWY558" s="580"/>
      <c r="BWZ558" s="3"/>
      <c r="BXA558" s="440"/>
      <c r="BXB558" s="3"/>
      <c r="BXC558" s="580"/>
      <c r="BXD558" s="3"/>
      <c r="BXE558" s="440"/>
      <c r="BXF558" s="3"/>
      <c r="BXG558" s="580"/>
      <c r="BXH558" s="3"/>
      <c r="BXI558" s="440"/>
      <c r="BXJ558" s="3"/>
      <c r="BXK558" s="580"/>
      <c r="BXL558" s="3"/>
      <c r="BXM558" s="440"/>
      <c r="BXN558" s="3"/>
      <c r="BXO558" s="580"/>
      <c r="BXP558" s="3"/>
      <c r="BXQ558" s="440"/>
      <c r="BXR558" s="3"/>
      <c r="BXS558" s="580"/>
      <c r="BXT558" s="3"/>
      <c r="BXU558" s="440"/>
      <c r="BXV558" s="3"/>
      <c r="BXW558" s="580"/>
      <c r="BXX558" s="3"/>
      <c r="BXY558" s="440"/>
      <c r="BXZ558" s="3"/>
      <c r="BYA558" s="580"/>
      <c r="BYB558" s="3"/>
      <c r="BYC558" s="440"/>
      <c r="BYD558" s="3"/>
      <c r="BYE558" s="580"/>
      <c r="BYF558" s="3"/>
      <c r="BYG558" s="440"/>
      <c r="BYH558" s="3"/>
      <c r="BYI558" s="580"/>
      <c r="BYJ558" s="3"/>
      <c r="BYK558" s="440"/>
      <c r="BYL558" s="3"/>
      <c r="BYM558" s="580"/>
      <c r="BYN558" s="3"/>
      <c r="BYO558" s="440"/>
      <c r="BYP558" s="3"/>
      <c r="BYQ558" s="580"/>
      <c r="BYR558" s="3"/>
      <c r="BYS558" s="440"/>
      <c r="BYT558" s="3"/>
      <c r="BYU558" s="580"/>
      <c r="BYV558" s="3"/>
      <c r="BYW558" s="440"/>
      <c r="BYX558" s="3"/>
      <c r="BYY558" s="580"/>
      <c r="BYZ558" s="3"/>
      <c r="BZA558" s="440"/>
      <c r="BZB558" s="3"/>
      <c r="BZC558" s="580"/>
      <c r="BZD558" s="3"/>
      <c r="BZE558" s="440"/>
      <c r="BZF558" s="3"/>
      <c r="BZG558" s="580"/>
      <c r="BZH558" s="3"/>
      <c r="BZI558" s="440"/>
      <c r="BZJ558" s="3"/>
      <c r="BZK558" s="580"/>
      <c r="BZL558" s="3"/>
      <c r="BZM558" s="440"/>
      <c r="BZN558" s="3"/>
      <c r="BZO558" s="580"/>
      <c r="BZP558" s="3"/>
      <c r="BZQ558" s="440"/>
      <c r="BZR558" s="3"/>
      <c r="BZS558" s="580"/>
      <c r="BZT558" s="3"/>
      <c r="BZU558" s="440"/>
      <c r="BZV558" s="3"/>
      <c r="BZW558" s="580"/>
      <c r="BZX558" s="3"/>
      <c r="BZY558" s="440"/>
      <c r="BZZ558" s="3"/>
      <c r="CAA558" s="580"/>
      <c r="CAB558" s="3"/>
      <c r="CAC558" s="440"/>
      <c r="CAD558" s="3"/>
      <c r="CAE558" s="580"/>
      <c r="CAF558" s="3"/>
      <c r="CAG558" s="440"/>
      <c r="CAH558" s="3"/>
      <c r="CAI558" s="580"/>
      <c r="CAJ558" s="3"/>
      <c r="CAK558" s="440"/>
      <c r="CAL558" s="3"/>
      <c r="CAM558" s="580"/>
      <c r="CAN558" s="3"/>
      <c r="CAO558" s="440"/>
      <c r="CAP558" s="3"/>
      <c r="CAQ558" s="580"/>
      <c r="CAR558" s="3"/>
      <c r="CAS558" s="440"/>
      <c r="CAT558" s="3"/>
      <c r="CAU558" s="580"/>
      <c r="CAV558" s="3"/>
      <c r="CAW558" s="440"/>
      <c r="CAX558" s="3"/>
      <c r="CAY558" s="580"/>
      <c r="CAZ558" s="3"/>
      <c r="CBA558" s="440"/>
      <c r="CBB558" s="3"/>
      <c r="CBC558" s="580"/>
      <c r="CBD558" s="3"/>
      <c r="CBE558" s="440"/>
      <c r="CBF558" s="3"/>
      <c r="CBG558" s="580"/>
      <c r="CBH558" s="3"/>
      <c r="CBI558" s="440"/>
      <c r="CBJ558" s="3"/>
      <c r="CBK558" s="580"/>
      <c r="CBL558" s="3"/>
      <c r="CBM558" s="440"/>
      <c r="CBN558" s="3"/>
      <c r="CBO558" s="580"/>
      <c r="CBP558" s="3"/>
      <c r="CBQ558" s="440"/>
      <c r="CBR558" s="3"/>
      <c r="CBS558" s="580"/>
      <c r="CBT558" s="3"/>
      <c r="CBU558" s="440"/>
      <c r="CBV558" s="3"/>
      <c r="CBW558" s="580"/>
      <c r="CBX558" s="3"/>
      <c r="CBY558" s="440"/>
      <c r="CBZ558" s="3"/>
      <c r="CCA558" s="580"/>
      <c r="CCB558" s="3"/>
      <c r="CCC558" s="440"/>
      <c r="CCD558" s="3"/>
      <c r="CCE558" s="580"/>
      <c r="CCF558" s="3"/>
      <c r="CCG558" s="440"/>
      <c r="CCH558" s="3"/>
      <c r="CCI558" s="580"/>
      <c r="CCJ558" s="3"/>
      <c r="CCK558" s="440"/>
      <c r="CCL558" s="3"/>
      <c r="CCM558" s="580"/>
      <c r="CCN558" s="3"/>
      <c r="CCO558" s="440"/>
      <c r="CCP558" s="3"/>
      <c r="CCQ558" s="580"/>
      <c r="CCR558" s="3"/>
      <c r="CCS558" s="440"/>
      <c r="CCT558" s="3"/>
      <c r="CCU558" s="580"/>
      <c r="CCV558" s="3"/>
      <c r="CCW558" s="440"/>
      <c r="CCX558" s="3"/>
      <c r="CCY558" s="580"/>
      <c r="CCZ558" s="3"/>
      <c r="CDA558" s="440"/>
      <c r="CDB558" s="3"/>
      <c r="CDC558" s="580"/>
      <c r="CDD558" s="3"/>
      <c r="CDE558" s="440"/>
      <c r="CDF558" s="3"/>
      <c r="CDG558" s="580"/>
      <c r="CDH558" s="3"/>
      <c r="CDI558" s="440"/>
      <c r="CDJ558" s="3"/>
      <c r="CDK558" s="580"/>
      <c r="CDL558" s="3"/>
      <c r="CDM558" s="440"/>
      <c r="CDN558" s="3"/>
      <c r="CDO558" s="580"/>
      <c r="CDP558" s="3"/>
      <c r="CDQ558" s="440"/>
      <c r="CDR558" s="3"/>
      <c r="CDS558" s="580"/>
      <c r="CDT558" s="3"/>
      <c r="CDU558" s="440"/>
      <c r="CDV558" s="3"/>
      <c r="CDW558" s="580"/>
      <c r="CDX558" s="3"/>
      <c r="CDY558" s="440"/>
      <c r="CDZ558" s="3"/>
      <c r="CEA558" s="580"/>
      <c r="CEB558" s="3"/>
      <c r="CEC558" s="440"/>
      <c r="CED558" s="3"/>
      <c r="CEE558" s="580"/>
      <c r="CEF558" s="3"/>
      <c r="CEG558" s="440"/>
      <c r="CEH558" s="3"/>
      <c r="CEI558" s="580"/>
      <c r="CEJ558" s="3"/>
      <c r="CEK558" s="440"/>
      <c r="CEL558" s="3"/>
      <c r="CEM558" s="580"/>
      <c r="CEN558" s="3"/>
      <c r="CEO558" s="440"/>
      <c r="CEP558" s="3"/>
      <c r="CEQ558" s="580"/>
      <c r="CER558" s="3"/>
      <c r="CES558" s="440"/>
      <c r="CET558" s="3"/>
      <c r="CEU558" s="580"/>
      <c r="CEV558" s="3"/>
      <c r="CEW558" s="440"/>
      <c r="CEX558" s="3"/>
      <c r="CEY558" s="580"/>
      <c r="CEZ558" s="3"/>
      <c r="CFA558" s="440"/>
      <c r="CFB558" s="3"/>
      <c r="CFC558" s="580"/>
      <c r="CFD558" s="3"/>
      <c r="CFE558" s="440"/>
      <c r="CFF558" s="3"/>
      <c r="CFG558" s="580"/>
      <c r="CFH558" s="3"/>
      <c r="CFI558" s="440"/>
      <c r="CFJ558" s="3"/>
      <c r="CFK558" s="580"/>
      <c r="CFL558" s="3"/>
      <c r="CFM558" s="440"/>
      <c r="CFN558" s="3"/>
      <c r="CFO558" s="580"/>
      <c r="CFP558" s="3"/>
      <c r="CFQ558" s="440"/>
      <c r="CFR558" s="3"/>
      <c r="CFS558" s="580"/>
      <c r="CFT558" s="3"/>
      <c r="CFU558" s="440"/>
      <c r="CFV558" s="3"/>
      <c r="CFW558" s="580"/>
      <c r="CFX558" s="3"/>
      <c r="CFY558" s="440"/>
      <c r="CFZ558" s="3"/>
      <c r="CGA558" s="580"/>
      <c r="CGB558" s="3"/>
      <c r="CGC558" s="440"/>
      <c r="CGD558" s="3"/>
      <c r="CGE558" s="580"/>
      <c r="CGF558" s="3"/>
      <c r="CGG558" s="440"/>
      <c r="CGH558" s="3"/>
      <c r="CGI558" s="580"/>
      <c r="CGJ558" s="3"/>
      <c r="CGK558" s="440"/>
      <c r="CGL558" s="3"/>
      <c r="CGM558" s="580"/>
      <c r="CGN558" s="3"/>
      <c r="CGO558" s="440"/>
      <c r="CGP558" s="3"/>
      <c r="CGQ558" s="580"/>
      <c r="CGR558" s="3"/>
      <c r="CGS558" s="440"/>
      <c r="CGT558" s="3"/>
      <c r="CGU558" s="580"/>
      <c r="CGV558" s="3"/>
      <c r="CGW558" s="440"/>
      <c r="CGX558" s="3"/>
      <c r="CGY558" s="580"/>
      <c r="CGZ558" s="3"/>
      <c r="CHA558" s="440"/>
      <c r="CHB558" s="3"/>
      <c r="CHC558" s="580"/>
      <c r="CHD558" s="3"/>
      <c r="CHE558" s="440"/>
      <c r="CHF558" s="3"/>
      <c r="CHG558" s="580"/>
      <c r="CHH558" s="3"/>
      <c r="CHI558" s="440"/>
      <c r="CHJ558" s="3"/>
      <c r="CHK558" s="580"/>
      <c r="CHL558" s="3"/>
      <c r="CHM558" s="440"/>
      <c r="CHN558" s="3"/>
      <c r="CHO558" s="580"/>
      <c r="CHP558" s="3"/>
      <c r="CHQ558" s="440"/>
      <c r="CHR558" s="3"/>
      <c r="CHS558" s="580"/>
      <c r="CHT558" s="3"/>
      <c r="CHU558" s="440"/>
      <c r="CHV558" s="3"/>
      <c r="CHW558" s="580"/>
      <c r="CHX558" s="3"/>
      <c r="CHY558" s="440"/>
      <c r="CHZ558" s="3"/>
      <c r="CIA558" s="580"/>
      <c r="CIB558" s="3"/>
      <c r="CIC558" s="440"/>
      <c r="CID558" s="3"/>
      <c r="CIE558" s="580"/>
      <c r="CIF558" s="3"/>
      <c r="CIG558" s="440"/>
      <c r="CIH558" s="3"/>
      <c r="CII558" s="580"/>
      <c r="CIJ558" s="3"/>
      <c r="CIK558" s="440"/>
      <c r="CIL558" s="3"/>
      <c r="CIM558" s="580"/>
      <c r="CIN558" s="3"/>
      <c r="CIO558" s="440"/>
      <c r="CIP558" s="3"/>
      <c r="CIQ558" s="580"/>
      <c r="CIR558" s="3"/>
      <c r="CIS558" s="440"/>
      <c r="CIT558" s="3"/>
      <c r="CIU558" s="580"/>
      <c r="CIV558" s="3"/>
      <c r="CIW558" s="440"/>
      <c r="CIX558" s="3"/>
      <c r="CIY558" s="580"/>
      <c r="CIZ558" s="3"/>
      <c r="CJA558" s="440"/>
      <c r="CJB558" s="3"/>
      <c r="CJC558" s="580"/>
      <c r="CJD558" s="3"/>
      <c r="CJE558" s="440"/>
      <c r="CJF558" s="3"/>
      <c r="CJG558" s="580"/>
      <c r="CJH558" s="3"/>
      <c r="CJI558" s="440"/>
      <c r="CJJ558" s="3"/>
      <c r="CJK558" s="580"/>
      <c r="CJL558" s="3"/>
      <c r="CJM558" s="440"/>
      <c r="CJN558" s="3"/>
      <c r="CJO558" s="580"/>
      <c r="CJP558" s="3"/>
      <c r="CJQ558" s="440"/>
      <c r="CJR558" s="3"/>
      <c r="CJS558" s="580"/>
      <c r="CJT558" s="3"/>
      <c r="CJU558" s="440"/>
      <c r="CJV558" s="3"/>
      <c r="CJW558" s="580"/>
      <c r="CJX558" s="3"/>
      <c r="CJY558" s="440"/>
      <c r="CJZ558" s="3"/>
      <c r="CKA558" s="580"/>
      <c r="CKB558" s="3"/>
      <c r="CKC558" s="440"/>
      <c r="CKD558" s="3"/>
      <c r="CKE558" s="580"/>
      <c r="CKF558" s="3"/>
      <c r="CKG558" s="440"/>
      <c r="CKH558" s="3"/>
      <c r="CKI558" s="580"/>
      <c r="CKJ558" s="3"/>
      <c r="CKK558" s="440"/>
      <c r="CKL558" s="3"/>
      <c r="CKM558" s="580"/>
      <c r="CKN558" s="3"/>
      <c r="CKO558" s="440"/>
      <c r="CKP558" s="3"/>
      <c r="CKQ558" s="580"/>
      <c r="CKR558" s="3"/>
      <c r="CKS558" s="440"/>
      <c r="CKT558" s="3"/>
      <c r="CKU558" s="580"/>
      <c r="CKV558" s="3"/>
      <c r="CKW558" s="440"/>
      <c r="CKX558" s="3"/>
      <c r="CKY558" s="580"/>
      <c r="CKZ558" s="3"/>
      <c r="CLA558" s="440"/>
      <c r="CLB558" s="3"/>
      <c r="CLC558" s="580"/>
      <c r="CLD558" s="3"/>
      <c r="CLE558" s="440"/>
      <c r="CLF558" s="3"/>
      <c r="CLG558" s="580"/>
      <c r="CLH558" s="3"/>
      <c r="CLI558" s="440"/>
      <c r="CLJ558" s="3"/>
      <c r="CLK558" s="580"/>
      <c r="CLL558" s="3"/>
      <c r="CLM558" s="440"/>
      <c r="CLN558" s="3"/>
      <c r="CLO558" s="580"/>
      <c r="CLP558" s="3"/>
      <c r="CLQ558" s="440"/>
      <c r="CLR558" s="3"/>
      <c r="CLS558" s="580"/>
      <c r="CLT558" s="3"/>
      <c r="CLU558" s="440"/>
      <c r="CLV558" s="3"/>
      <c r="CLW558" s="580"/>
      <c r="CLX558" s="3"/>
      <c r="CLY558" s="440"/>
      <c r="CLZ558" s="3"/>
      <c r="CMA558" s="580"/>
      <c r="CMB558" s="3"/>
      <c r="CMC558" s="440"/>
      <c r="CMD558" s="3"/>
      <c r="CME558" s="580"/>
      <c r="CMF558" s="3"/>
      <c r="CMG558" s="440"/>
      <c r="CMH558" s="3"/>
      <c r="CMI558" s="580"/>
      <c r="CMJ558" s="3"/>
      <c r="CMK558" s="440"/>
      <c r="CML558" s="3"/>
      <c r="CMM558" s="580"/>
      <c r="CMN558" s="3"/>
      <c r="CMO558" s="440"/>
      <c r="CMP558" s="3"/>
      <c r="CMQ558" s="580"/>
      <c r="CMR558" s="3"/>
      <c r="CMS558" s="440"/>
      <c r="CMT558" s="3"/>
      <c r="CMU558" s="580"/>
      <c r="CMV558" s="3"/>
      <c r="CMW558" s="440"/>
      <c r="CMX558" s="3"/>
      <c r="CMY558" s="580"/>
      <c r="CMZ558" s="3"/>
      <c r="CNA558" s="440"/>
      <c r="CNB558" s="3"/>
      <c r="CNC558" s="580"/>
      <c r="CND558" s="3"/>
      <c r="CNE558" s="440"/>
      <c r="CNF558" s="3"/>
      <c r="CNG558" s="580"/>
      <c r="CNH558" s="3"/>
      <c r="CNI558" s="440"/>
      <c r="CNJ558" s="3"/>
      <c r="CNK558" s="580"/>
      <c r="CNL558" s="3"/>
      <c r="CNM558" s="440"/>
      <c r="CNN558" s="3"/>
      <c r="CNO558" s="580"/>
      <c r="CNP558" s="3"/>
      <c r="CNQ558" s="440"/>
      <c r="CNR558" s="3"/>
      <c r="CNS558" s="580"/>
      <c r="CNT558" s="3"/>
      <c r="CNU558" s="440"/>
      <c r="CNV558" s="3"/>
      <c r="CNW558" s="580"/>
      <c r="CNX558" s="3"/>
      <c r="CNY558" s="440"/>
      <c r="CNZ558" s="3"/>
      <c r="COA558" s="580"/>
      <c r="COB558" s="3"/>
      <c r="COC558" s="440"/>
      <c r="COD558" s="3"/>
      <c r="COE558" s="580"/>
      <c r="COF558" s="3"/>
      <c r="COG558" s="440"/>
      <c r="COH558" s="3"/>
      <c r="COI558" s="580"/>
      <c r="COJ558" s="3"/>
      <c r="COK558" s="440"/>
      <c r="COL558" s="3"/>
      <c r="COM558" s="580"/>
      <c r="CON558" s="3"/>
      <c r="COO558" s="440"/>
      <c r="COP558" s="3"/>
      <c r="COQ558" s="580"/>
      <c r="COR558" s="3"/>
      <c r="COS558" s="440"/>
      <c r="COT558" s="3"/>
      <c r="COU558" s="580"/>
      <c r="COV558" s="3"/>
      <c r="COW558" s="440"/>
      <c r="COX558" s="3"/>
      <c r="COY558" s="580"/>
      <c r="COZ558" s="3"/>
      <c r="CPA558" s="440"/>
      <c r="CPB558" s="3"/>
      <c r="CPC558" s="580"/>
      <c r="CPD558" s="3"/>
      <c r="CPE558" s="440"/>
      <c r="CPF558" s="3"/>
      <c r="CPG558" s="580"/>
      <c r="CPH558" s="3"/>
      <c r="CPI558" s="440"/>
      <c r="CPJ558" s="3"/>
      <c r="CPK558" s="580"/>
      <c r="CPL558" s="3"/>
      <c r="CPM558" s="440"/>
      <c r="CPN558" s="3"/>
      <c r="CPO558" s="580"/>
      <c r="CPP558" s="3"/>
      <c r="CPQ558" s="440"/>
      <c r="CPR558" s="3"/>
      <c r="CPS558" s="580"/>
      <c r="CPT558" s="3"/>
      <c r="CPU558" s="440"/>
      <c r="CPV558" s="3"/>
      <c r="CPW558" s="580"/>
      <c r="CPX558" s="3"/>
      <c r="CPY558" s="440"/>
      <c r="CPZ558" s="3"/>
      <c r="CQA558" s="580"/>
      <c r="CQB558" s="3"/>
      <c r="CQC558" s="440"/>
      <c r="CQD558" s="3"/>
      <c r="CQE558" s="580"/>
      <c r="CQF558" s="3"/>
      <c r="CQG558" s="440"/>
      <c r="CQH558" s="3"/>
      <c r="CQI558" s="580"/>
      <c r="CQJ558" s="3"/>
      <c r="CQK558" s="440"/>
      <c r="CQL558" s="3"/>
      <c r="CQM558" s="580"/>
      <c r="CQN558" s="3"/>
      <c r="CQO558" s="440"/>
      <c r="CQP558" s="3"/>
      <c r="CQQ558" s="580"/>
      <c r="CQR558" s="3"/>
      <c r="CQS558" s="440"/>
      <c r="CQT558" s="3"/>
      <c r="CQU558" s="580"/>
      <c r="CQV558" s="3"/>
      <c r="CQW558" s="440"/>
      <c r="CQX558" s="3"/>
      <c r="CQY558" s="580"/>
      <c r="CQZ558" s="3"/>
      <c r="CRA558" s="440"/>
      <c r="CRB558" s="3"/>
      <c r="CRC558" s="580"/>
      <c r="CRD558" s="3"/>
      <c r="CRE558" s="440"/>
      <c r="CRF558" s="3"/>
      <c r="CRG558" s="580"/>
      <c r="CRH558" s="3"/>
      <c r="CRI558" s="440"/>
      <c r="CRJ558" s="3"/>
      <c r="CRK558" s="580"/>
      <c r="CRL558" s="3"/>
      <c r="CRM558" s="440"/>
      <c r="CRN558" s="3"/>
      <c r="CRO558" s="580"/>
      <c r="CRP558" s="3"/>
      <c r="CRQ558" s="440"/>
      <c r="CRR558" s="3"/>
      <c r="CRS558" s="580"/>
      <c r="CRT558" s="3"/>
      <c r="CRU558" s="440"/>
      <c r="CRV558" s="3"/>
      <c r="CRW558" s="580"/>
      <c r="CRX558" s="3"/>
      <c r="CRY558" s="440"/>
      <c r="CRZ558" s="3"/>
      <c r="CSA558" s="580"/>
      <c r="CSB558" s="3"/>
      <c r="CSC558" s="440"/>
      <c r="CSD558" s="3"/>
      <c r="CSE558" s="580"/>
      <c r="CSF558" s="3"/>
      <c r="CSG558" s="440"/>
      <c r="CSH558" s="3"/>
      <c r="CSI558" s="580"/>
      <c r="CSJ558" s="3"/>
      <c r="CSK558" s="440"/>
      <c r="CSL558" s="3"/>
      <c r="CSM558" s="580"/>
      <c r="CSN558" s="3"/>
      <c r="CSO558" s="440"/>
      <c r="CSP558" s="3"/>
      <c r="CSQ558" s="580"/>
      <c r="CSR558" s="3"/>
      <c r="CSS558" s="440"/>
      <c r="CST558" s="3"/>
      <c r="CSU558" s="580"/>
      <c r="CSV558" s="3"/>
      <c r="CSW558" s="440"/>
      <c r="CSX558" s="3"/>
      <c r="CSY558" s="580"/>
      <c r="CSZ558" s="3"/>
      <c r="CTA558" s="440"/>
      <c r="CTB558" s="3"/>
      <c r="CTC558" s="580"/>
      <c r="CTD558" s="3"/>
      <c r="CTE558" s="440"/>
      <c r="CTF558" s="3"/>
      <c r="CTG558" s="580"/>
      <c r="CTH558" s="3"/>
      <c r="CTI558" s="440"/>
      <c r="CTJ558" s="3"/>
      <c r="CTK558" s="580"/>
      <c r="CTL558" s="3"/>
      <c r="CTM558" s="440"/>
      <c r="CTN558" s="3"/>
      <c r="CTO558" s="580"/>
      <c r="CTP558" s="3"/>
      <c r="CTQ558" s="440"/>
      <c r="CTR558" s="3"/>
      <c r="CTS558" s="580"/>
      <c r="CTT558" s="3"/>
      <c r="CTU558" s="440"/>
      <c r="CTV558" s="3"/>
      <c r="CTW558" s="580"/>
      <c r="CTX558" s="3"/>
      <c r="CTY558" s="440"/>
      <c r="CTZ558" s="3"/>
      <c r="CUA558" s="580"/>
      <c r="CUB558" s="3"/>
      <c r="CUC558" s="440"/>
      <c r="CUD558" s="3"/>
      <c r="CUE558" s="580"/>
      <c r="CUF558" s="3"/>
      <c r="CUG558" s="440"/>
      <c r="CUH558" s="3"/>
      <c r="CUI558" s="580"/>
      <c r="CUJ558" s="3"/>
      <c r="CUK558" s="440"/>
      <c r="CUL558" s="3"/>
      <c r="CUM558" s="580"/>
      <c r="CUN558" s="3"/>
      <c r="CUO558" s="440"/>
      <c r="CUP558" s="3"/>
      <c r="CUQ558" s="580"/>
      <c r="CUR558" s="3"/>
      <c r="CUS558" s="440"/>
      <c r="CUT558" s="3"/>
      <c r="CUU558" s="580"/>
      <c r="CUV558" s="3"/>
      <c r="CUW558" s="440"/>
      <c r="CUX558" s="3"/>
      <c r="CUY558" s="580"/>
      <c r="CUZ558" s="3"/>
      <c r="CVA558" s="440"/>
      <c r="CVB558" s="3"/>
      <c r="CVC558" s="580"/>
      <c r="CVD558" s="3"/>
      <c r="CVE558" s="440"/>
      <c r="CVF558" s="3"/>
      <c r="CVG558" s="580"/>
      <c r="CVH558" s="3"/>
      <c r="CVI558" s="440"/>
      <c r="CVJ558" s="3"/>
      <c r="CVK558" s="580"/>
      <c r="CVL558" s="3"/>
      <c r="CVM558" s="440"/>
      <c r="CVN558" s="3"/>
      <c r="CVO558" s="580"/>
      <c r="CVP558" s="3"/>
      <c r="CVQ558" s="440"/>
      <c r="CVR558" s="3"/>
      <c r="CVS558" s="580"/>
      <c r="CVT558" s="3"/>
      <c r="CVU558" s="440"/>
      <c r="CVV558" s="3"/>
      <c r="CVW558" s="580"/>
      <c r="CVX558" s="3"/>
      <c r="CVY558" s="440"/>
      <c r="CVZ558" s="3"/>
      <c r="CWA558" s="580"/>
      <c r="CWB558" s="3"/>
      <c r="CWC558" s="440"/>
      <c r="CWD558" s="3"/>
      <c r="CWE558" s="580"/>
      <c r="CWF558" s="3"/>
      <c r="CWG558" s="440"/>
      <c r="CWH558" s="3"/>
      <c r="CWI558" s="580"/>
      <c r="CWJ558" s="3"/>
      <c r="CWK558" s="440"/>
      <c r="CWL558" s="3"/>
      <c r="CWM558" s="580"/>
      <c r="CWN558" s="3"/>
      <c r="CWO558" s="440"/>
      <c r="CWP558" s="3"/>
      <c r="CWQ558" s="580"/>
      <c r="CWR558" s="3"/>
      <c r="CWS558" s="440"/>
      <c r="CWT558" s="3"/>
      <c r="CWU558" s="580"/>
      <c r="CWV558" s="3"/>
      <c r="CWW558" s="440"/>
      <c r="CWX558" s="3"/>
      <c r="CWY558" s="580"/>
      <c r="CWZ558" s="3"/>
      <c r="CXA558" s="440"/>
      <c r="CXB558" s="3"/>
      <c r="CXC558" s="580"/>
      <c r="CXD558" s="3"/>
      <c r="CXE558" s="440"/>
      <c r="CXF558" s="3"/>
      <c r="CXG558" s="580"/>
      <c r="CXH558" s="3"/>
      <c r="CXI558" s="440"/>
      <c r="CXJ558" s="3"/>
      <c r="CXK558" s="580"/>
      <c r="CXL558" s="3"/>
      <c r="CXM558" s="440"/>
      <c r="CXN558" s="3"/>
      <c r="CXO558" s="580"/>
      <c r="CXP558" s="3"/>
      <c r="CXQ558" s="440"/>
      <c r="CXR558" s="3"/>
      <c r="CXS558" s="580"/>
      <c r="CXT558" s="3"/>
      <c r="CXU558" s="440"/>
      <c r="CXV558" s="3"/>
      <c r="CXW558" s="580"/>
      <c r="CXX558" s="3"/>
      <c r="CXY558" s="440"/>
      <c r="CXZ558" s="3"/>
      <c r="CYA558" s="580"/>
      <c r="CYB558" s="3"/>
      <c r="CYC558" s="440"/>
      <c r="CYD558" s="3"/>
      <c r="CYE558" s="580"/>
      <c r="CYF558" s="3"/>
      <c r="CYG558" s="440"/>
      <c r="CYH558" s="3"/>
      <c r="CYI558" s="580"/>
      <c r="CYJ558" s="3"/>
      <c r="CYK558" s="440"/>
      <c r="CYL558" s="3"/>
      <c r="CYM558" s="580"/>
      <c r="CYN558" s="3"/>
      <c r="CYO558" s="440"/>
      <c r="CYP558" s="3"/>
      <c r="CYQ558" s="580"/>
      <c r="CYR558" s="3"/>
      <c r="CYS558" s="440"/>
      <c r="CYT558" s="3"/>
      <c r="CYU558" s="580"/>
      <c r="CYV558" s="3"/>
      <c r="CYW558" s="440"/>
      <c r="CYX558" s="3"/>
      <c r="CYY558" s="580"/>
      <c r="CYZ558" s="3"/>
      <c r="CZA558" s="440"/>
      <c r="CZB558" s="3"/>
      <c r="CZC558" s="580"/>
      <c r="CZD558" s="3"/>
      <c r="CZE558" s="440"/>
      <c r="CZF558" s="3"/>
      <c r="CZG558" s="580"/>
      <c r="CZH558" s="3"/>
      <c r="CZI558" s="440"/>
      <c r="CZJ558" s="3"/>
      <c r="CZK558" s="580"/>
      <c r="CZL558" s="3"/>
      <c r="CZM558" s="440"/>
      <c r="CZN558" s="3"/>
      <c r="CZO558" s="580"/>
      <c r="CZP558" s="3"/>
      <c r="CZQ558" s="440"/>
      <c r="CZR558" s="3"/>
      <c r="CZS558" s="580"/>
      <c r="CZT558" s="3"/>
      <c r="CZU558" s="440"/>
      <c r="CZV558" s="3"/>
      <c r="CZW558" s="580"/>
      <c r="CZX558" s="3"/>
      <c r="CZY558" s="440"/>
      <c r="CZZ558" s="3"/>
      <c r="DAA558" s="580"/>
      <c r="DAB558" s="3"/>
      <c r="DAC558" s="440"/>
      <c r="DAD558" s="3"/>
      <c r="DAE558" s="580"/>
      <c r="DAF558" s="3"/>
      <c r="DAG558" s="440"/>
      <c r="DAH558" s="3"/>
      <c r="DAI558" s="580"/>
      <c r="DAJ558" s="3"/>
      <c r="DAK558" s="440"/>
      <c r="DAL558" s="3"/>
      <c r="DAM558" s="580"/>
      <c r="DAN558" s="3"/>
      <c r="DAO558" s="440"/>
      <c r="DAP558" s="3"/>
      <c r="DAQ558" s="580"/>
      <c r="DAR558" s="3"/>
      <c r="DAS558" s="440"/>
      <c r="DAT558" s="3"/>
      <c r="DAU558" s="580"/>
      <c r="DAV558" s="3"/>
      <c r="DAW558" s="440"/>
      <c r="DAX558" s="3"/>
      <c r="DAY558" s="580"/>
      <c r="DAZ558" s="3"/>
      <c r="DBA558" s="440"/>
      <c r="DBB558" s="3"/>
      <c r="DBC558" s="580"/>
      <c r="DBD558" s="3"/>
      <c r="DBE558" s="440"/>
      <c r="DBF558" s="3"/>
      <c r="DBG558" s="580"/>
      <c r="DBH558" s="3"/>
      <c r="DBI558" s="440"/>
      <c r="DBJ558" s="3"/>
      <c r="DBK558" s="580"/>
      <c r="DBL558" s="3"/>
      <c r="DBM558" s="440"/>
      <c r="DBN558" s="3"/>
      <c r="DBO558" s="580"/>
      <c r="DBP558" s="3"/>
      <c r="DBQ558" s="440"/>
      <c r="DBR558" s="3"/>
      <c r="DBS558" s="580"/>
      <c r="DBT558" s="3"/>
      <c r="DBU558" s="440"/>
      <c r="DBV558" s="3"/>
      <c r="DBW558" s="580"/>
      <c r="DBX558" s="3"/>
      <c r="DBY558" s="440"/>
      <c r="DBZ558" s="3"/>
      <c r="DCA558" s="580"/>
      <c r="DCB558" s="3"/>
      <c r="DCC558" s="440"/>
      <c r="DCD558" s="3"/>
      <c r="DCE558" s="580"/>
      <c r="DCF558" s="3"/>
      <c r="DCG558" s="440"/>
      <c r="DCH558" s="3"/>
      <c r="DCI558" s="580"/>
      <c r="DCJ558" s="3"/>
      <c r="DCK558" s="440"/>
      <c r="DCL558" s="3"/>
      <c r="DCM558" s="580"/>
      <c r="DCN558" s="3"/>
      <c r="DCO558" s="440"/>
      <c r="DCP558" s="3"/>
      <c r="DCQ558" s="580"/>
      <c r="DCR558" s="3"/>
      <c r="DCS558" s="440"/>
      <c r="DCT558" s="3"/>
      <c r="DCU558" s="580"/>
      <c r="DCV558" s="3"/>
      <c r="DCW558" s="440"/>
      <c r="DCX558" s="3"/>
      <c r="DCY558" s="580"/>
      <c r="DCZ558" s="3"/>
      <c r="DDA558" s="440"/>
      <c r="DDB558" s="3"/>
      <c r="DDC558" s="580"/>
      <c r="DDD558" s="3"/>
      <c r="DDE558" s="440"/>
      <c r="DDF558" s="3"/>
      <c r="DDG558" s="580"/>
      <c r="DDH558" s="3"/>
      <c r="DDI558" s="440"/>
      <c r="DDJ558" s="3"/>
      <c r="DDK558" s="580"/>
      <c r="DDL558" s="3"/>
      <c r="DDM558" s="440"/>
      <c r="DDN558" s="3"/>
      <c r="DDO558" s="580"/>
      <c r="DDP558" s="3"/>
      <c r="DDQ558" s="440"/>
      <c r="DDR558" s="3"/>
      <c r="DDS558" s="580"/>
      <c r="DDT558" s="3"/>
      <c r="DDU558" s="440"/>
      <c r="DDV558" s="3"/>
      <c r="DDW558" s="580"/>
      <c r="DDX558" s="3"/>
      <c r="DDY558" s="440"/>
      <c r="DDZ558" s="3"/>
      <c r="DEA558" s="580"/>
      <c r="DEB558" s="3"/>
      <c r="DEC558" s="440"/>
      <c r="DED558" s="3"/>
      <c r="DEE558" s="580"/>
      <c r="DEF558" s="3"/>
      <c r="DEG558" s="440"/>
      <c r="DEH558" s="3"/>
      <c r="DEI558" s="580"/>
      <c r="DEJ558" s="3"/>
      <c r="DEK558" s="440"/>
      <c r="DEL558" s="3"/>
      <c r="DEM558" s="580"/>
      <c r="DEN558" s="3"/>
      <c r="DEO558" s="440"/>
      <c r="DEP558" s="3"/>
      <c r="DEQ558" s="580"/>
      <c r="DER558" s="3"/>
      <c r="DES558" s="440"/>
      <c r="DET558" s="3"/>
      <c r="DEU558" s="580"/>
      <c r="DEV558" s="3"/>
      <c r="DEW558" s="440"/>
      <c r="DEX558" s="3"/>
      <c r="DEY558" s="580"/>
      <c r="DEZ558" s="3"/>
      <c r="DFA558" s="440"/>
      <c r="DFB558" s="3"/>
      <c r="DFC558" s="580"/>
      <c r="DFD558" s="3"/>
      <c r="DFE558" s="440"/>
      <c r="DFF558" s="3"/>
      <c r="DFG558" s="580"/>
      <c r="DFH558" s="3"/>
      <c r="DFI558" s="440"/>
      <c r="DFJ558" s="3"/>
      <c r="DFK558" s="580"/>
      <c r="DFL558" s="3"/>
      <c r="DFM558" s="440"/>
      <c r="DFN558" s="3"/>
      <c r="DFO558" s="580"/>
      <c r="DFP558" s="3"/>
      <c r="DFQ558" s="440"/>
      <c r="DFR558" s="3"/>
      <c r="DFS558" s="580"/>
      <c r="DFT558" s="3"/>
      <c r="DFU558" s="440"/>
      <c r="DFV558" s="3"/>
      <c r="DFW558" s="580"/>
      <c r="DFX558" s="3"/>
      <c r="DFY558" s="440"/>
      <c r="DFZ558" s="3"/>
      <c r="DGA558" s="580"/>
      <c r="DGB558" s="3"/>
      <c r="DGC558" s="440"/>
      <c r="DGD558" s="3"/>
      <c r="DGE558" s="580"/>
      <c r="DGF558" s="3"/>
      <c r="DGG558" s="440"/>
      <c r="DGH558" s="3"/>
      <c r="DGI558" s="580"/>
      <c r="DGJ558" s="3"/>
      <c r="DGK558" s="440"/>
      <c r="DGL558" s="3"/>
      <c r="DGM558" s="580"/>
      <c r="DGN558" s="3"/>
      <c r="DGO558" s="440"/>
      <c r="DGP558" s="3"/>
      <c r="DGQ558" s="580"/>
      <c r="DGR558" s="3"/>
      <c r="DGS558" s="440"/>
      <c r="DGT558" s="3"/>
      <c r="DGU558" s="580"/>
      <c r="DGV558" s="3"/>
      <c r="DGW558" s="440"/>
      <c r="DGX558" s="3"/>
      <c r="DGY558" s="580"/>
      <c r="DGZ558" s="3"/>
      <c r="DHA558" s="440"/>
      <c r="DHB558" s="3"/>
      <c r="DHC558" s="580"/>
      <c r="DHD558" s="3"/>
      <c r="DHE558" s="440"/>
      <c r="DHF558" s="3"/>
      <c r="DHG558" s="580"/>
      <c r="DHH558" s="3"/>
      <c r="DHI558" s="440"/>
      <c r="DHJ558" s="3"/>
      <c r="DHK558" s="580"/>
      <c r="DHL558" s="3"/>
      <c r="DHM558" s="440"/>
      <c r="DHN558" s="3"/>
      <c r="DHO558" s="580"/>
      <c r="DHP558" s="3"/>
      <c r="DHQ558" s="440"/>
      <c r="DHR558" s="3"/>
      <c r="DHS558" s="580"/>
      <c r="DHT558" s="3"/>
      <c r="DHU558" s="440"/>
      <c r="DHV558" s="3"/>
      <c r="DHW558" s="580"/>
      <c r="DHX558" s="3"/>
      <c r="DHY558" s="440"/>
      <c r="DHZ558" s="3"/>
      <c r="DIA558" s="580"/>
      <c r="DIB558" s="3"/>
      <c r="DIC558" s="440"/>
      <c r="DID558" s="3"/>
      <c r="DIE558" s="580"/>
      <c r="DIF558" s="3"/>
      <c r="DIG558" s="440"/>
      <c r="DIH558" s="3"/>
      <c r="DII558" s="580"/>
      <c r="DIJ558" s="3"/>
      <c r="DIK558" s="440"/>
      <c r="DIL558" s="3"/>
      <c r="DIM558" s="580"/>
      <c r="DIN558" s="3"/>
      <c r="DIO558" s="440"/>
      <c r="DIP558" s="3"/>
      <c r="DIQ558" s="580"/>
      <c r="DIR558" s="3"/>
      <c r="DIS558" s="440"/>
      <c r="DIT558" s="3"/>
      <c r="DIU558" s="580"/>
      <c r="DIV558" s="3"/>
      <c r="DIW558" s="440"/>
      <c r="DIX558" s="3"/>
      <c r="DIY558" s="580"/>
      <c r="DIZ558" s="3"/>
      <c r="DJA558" s="440"/>
      <c r="DJB558" s="3"/>
      <c r="DJC558" s="580"/>
      <c r="DJD558" s="3"/>
      <c r="DJE558" s="440"/>
      <c r="DJF558" s="3"/>
      <c r="DJG558" s="580"/>
      <c r="DJH558" s="3"/>
      <c r="DJI558" s="440"/>
      <c r="DJJ558" s="3"/>
      <c r="DJK558" s="580"/>
      <c r="DJL558" s="3"/>
      <c r="DJM558" s="440"/>
      <c r="DJN558" s="3"/>
      <c r="DJO558" s="580"/>
      <c r="DJP558" s="3"/>
      <c r="DJQ558" s="440"/>
      <c r="DJR558" s="3"/>
      <c r="DJS558" s="580"/>
      <c r="DJT558" s="3"/>
      <c r="DJU558" s="440"/>
      <c r="DJV558" s="3"/>
      <c r="DJW558" s="580"/>
      <c r="DJX558" s="3"/>
      <c r="DJY558" s="440"/>
      <c r="DJZ558" s="3"/>
      <c r="DKA558" s="580"/>
      <c r="DKB558" s="3"/>
      <c r="DKC558" s="440"/>
      <c r="DKD558" s="3"/>
      <c r="DKE558" s="580"/>
      <c r="DKF558" s="3"/>
      <c r="DKG558" s="440"/>
      <c r="DKH558" s="3"/>
      <c r="DKI558" s="580"/>
      <c r="DKJ558" s="3"/>
      <c r="DKK558" s="440"/>
      <c r="DKL558" s="3"/>
      <c r="DKM558" s="580"/>
      <c r="DKN558" s="3"/>
      <c r="DKO558" s="440"/>
      <c r="DKP558" s="3"/>
      <c r="DKQ558" s="580"/>
      <c r="DKR558" s="3"/>
      <c r="DKS558" s="440"/>
      <c r="DKT558" s="3"/>
      <c r="DKU558" s="580"/>
      <c r="DKV558" s="3"/>
      <c r="DKW558" s="440"/>
      <c r="DKX558" s="3"/>
      <c r="DKY558" s="580"/>
      <c r="DKZ558" s="3"/>
      <c r="DLA558" s="440"/>
      <c r="DLB558" s="3"/>
      <c r="DLC558" s="580"/>
      <c r="DLD558" s="3"/>
      <c r="DLE558" s="440"/>
      <c r="DLF558" s="3"/>
      <c r="DLG558" s="580"/>
      <c r="DLH558" s="3"/>
      <c r="DLI558" s="440"/>
      <c r="DLJ558" s="3"/>
      <c r="DLK558" s="580"/>
      <c r="DLL558" s="3"/>
      <c r="DLM558" s="440"/>
      <c r="DLN558" s="3"/>
      <c r="DLO558" s="580"/>
      <c r="DLP558" s="3"/>
      <c r="DLQ558" s="440"/>
      <c r="DLR558" s="3"/>
      <c r="DLS558" s="580"/>
      <c r="DLT558" s="3"/>
      <c r="DLU558" s="440"/>
      <c r="DLV558" s="3"/>
      <c r="DLW558" s="580"/>
      <c r="DLX558" s="3"/>
      <c r="DLY558" s="440"/>
      <c r="DLZ558" s="3"/>
      <c r="DMA558" s="580"/>
      <c r="DMB558" s="3"/>
      <c r="DMC558" s="440"/>
      <c r="DMD558" s="3"/>
      <c r="DME558" s="580"/>
      <c r="DMF558" s="3"/>
      <c r="DMG558" s="440"/>
      <c r="DMH558" s="3"/>
      <c r="DMI558" s="580"/>
      <c r="DMJ558" s="3"/>
      <c r="DMK558" s="440"/>
      <c r="DML558" s="3"/>
      <c r="DMM558" s="580"/>
      <c r="DMN558" s="3"/>
      <c r="DMO558" s="440"/>
      <c r="DMP558" s="3"/>
      <c r="DMQ558" s="580"/>
      <c r="DMR558" s="3"/>
      <c r="DMS558" s="440"/>
      <c r="DMT558" s="3"/>
      <c r="DMU558" s="580"/>
      <c r="DMV558" s="3"/>
      <c r="DMW558" s="440"/>
      <c r="DMX558" s="3"/>
      <c r="DMY558" s="580"/>
      <c r="DMZ558" s="3"/>
      <c r="DNA558" s="440"/>
      <c r="DNB558" s="3"/>
      <c r="DNC558" s="580"/>
      <c r="DND558" s="3"/>
      <c r="DNE558" s="440"/>
      <c r="DNF558" s="3"/>
      <c r="DNG558" s="580"/>
      <c r="DNH558" s="3"/>
      <c r="DNI558" s="440"/>
      <c r="DNJ558" s="3"/>
      <c r="DNK558" s="580"/>
      <c r="DNL558" s="3"/>
      <c r="DNM558" s="440"/>
      <c r="DNN558" s="3"/>
      <c r="DNO558" s="580"/>
      <c r="DNP558" s="3"/>
      <c r="DNQ558" s="440"/>
      <c r="DNR558" s="3"/>
      <c r="DNS558" s="580"/>
      <c r="DNT558" s="3"/>
      <c r="DNU558" s="440"/>
      <c r="DNV558" s="3"/>
      <c r="DNW558" s="580"/>
      <c r="DNX558" s="3"/>
      <c r="DNY558" s="440"/>
      <c r="DNZ558" s="3"/>
      <c r="DOA558" s="580"/>
      <c r="DOB558" s="3"/>
      <c r="DOC558" s="440"/>
      <c r="DOD558" s="3"/>
      <c r="DOE558" s="580"/>
      <c r="DOF558" s="3"/>
      <c r="DOG558" s="440"/>
      <c r="DOH558" s="3"/>
      <c r="DOI558" s="580"/>
      <c r="DOJ558" s="3"/>
      <c r="DOK558" s="440"/>
      <c r="DOL558" s="3"/>
      <c r="DOM558" s="580"/>
      <c r="DON558" s="3"/>
      <c r="DOO558" s="440"/>
      <c r="DOP558" s="3"/>
      <c r="DOQ558" s="580"/>
      <c r="DOR558" s="3"/>
      <c r="DOS558" s="440"/>
      <c r="DOT558" s="3"/>
      <c r="DOU558" s="580"/>
      <c r="DOV558" s="3"/>
      <c r="DOW558" s="440"/>
      <c r="DOX558" s="3"/>
      <c r="DOY558" s="580"/>
      <c r="DOZ558" s="3"/>
      <c r="DPA558" s="440"/>
      <c r="DPB558" s="3"/>
      <c r="DPC558" s="580"/>
      <c r="DPD558" s="3"/>
      <c r="DPE558" s="440"/>
      <c r="DPF558" s="3"/>
      <c r="DPG558" s="580"/>
      <c r="DPH558" s="3"/>
      <c r="DPI558" s="440"/>
      <c r="DPJ558" s="3"/>
      <c r="DPK558" s="580"/>
      <c r="DPL558" s="3"/>
      <c r="DPM558" s="440"/>
      <c r="DPN558" s="3"/>
      <c r="DPO558" s="580"/>
      <c r="DPP558" s="3"/>
      <c r="DPQ558" s="440"/>
      <c r="DPR558" s="3"/>
      <c r="DPS558" s="580"/>
      <c r="DPT558" s="3"/>
      <c r="DPU558" s="440"/>
      <c r="DPV558" s="3"/>
      <c r="DPW558" s="580"/>
      <c r="DPX558" s="3"/>
      <c r="DPY558" s="440"/>
      <c r="DPZ558" s="3"/>
      <c r="DQA558" s="580"/>
      <c r="DQB558" s="3"/>
      <c r="DQC558" s="440"/>
      <c r="DQD558" s="3"/>
      <c r="DQE558" s="580"/>
      <c r="DQF558" s="3"/>
      <c r="DQG558" s="440"/>
      <c r="DQH558" s="3"/>
      <c r="DQI558" s="580"/>
      <c r="DQJ558" s="3"/>
      <c r="DQK558" s="440"/>
      <c r="DQL558" s="3"/>
      <c r="DQM558" s="580"/>
      <c r="DQN558" s="3"/>
      <c r="DQO558" s="440"/>
      <c r="DQP558" s="3"/>
      <c r="DQQ558" s="580"/>
      <c r="DQR558" s="3"/>
      <c r="DQS558" s="440"/>
      <c r="DQT558" s="3"/>
      <c r="DQU558" s="580"/>
      <c r="DQV558" s="3"/>
      <c r="DQW558" s="440"/>
      <c r="DQX558" s="3"/>
      <c r="DQY558" s="580"/>
      <c r="DQZ558" s="3"/>
      <c r="DRA558" s="440"/>
      <c r="DRB558" s="3"/>
      <c r="DRC558" s="580"/>
      <c r="DRD558" s="3"/>
      <c r="DRE558" s="440"/>
      <c r="DRF558" s="3"/>
      <c r="DRG558" s="580"/>
      <c r="DRH558" s="3"/>
      <c r="DRI558" s="440"/>
      <c r="DRJ558" s="3"/>
      <c r="DRK558" s="580"/>
      <c r="DRL558" s="3"/>
      <c r="DRM558" s="440"/>
      <c r="DRN558" s="3"/>
      <c r="DRO558" s="580"/>
      <c r="DRP558" s="3"/>
      <c r="DRQ558" s="440"/>
      <c r="DRR558" s="3"/>
      <c r="DRS558" s="580"/>
      <c r="DRT558" s="3"/>
      <c r="DRU558" s="440"/>
      <c r="DRV558" s="3"/>
      <c r="DRW558" s="580"/>
      <c r="DRX558" s="3"/>
      <c r="DRY558" s="440"/>
      <c r="DRZ558" s="3"/>
      <c r="DSA558" s="580"/>
      <c r="DSB558" s="3"/>
      <c r="DSC558" s="440"/>
      <c r="DSD558" s="3"/>
      <c r="DSE558" s="580"/>
      <c r="DSF558" s="3"/>
      <c r="DSG558" s="440"/>
      <c r="DSH558" s="3"/>
      <c r="DSI558" s="580"/>
      <c r="DSJ558" s="3"/>
      <c r="DSK558" s="440"/>
      <c r="DSL558" s="3"/>
      <c r="DSM558" s="580"/>
      <c r="DSN558" s="3"/>
      <c r="DSO558" s="440"/>
      <c r="DSP558" s="3"/>
      <c r="DSQ558" s="580"/>
      <c r="DSR558" s="3"/>
      <c r="DSS558" s="440"/>
      <c r="DST558" s="3"/>
      <c r="DSU558" s="580"/>
      <c r="DSV558" s="3"/>
      <c r="DSW558" s="440"/>
      <c r="DSX558" s="3"/>
      <c r="DSY558" s="580"/>
      <c r="DSZ558" s="3"/>
      <c r="DTA558" s="440"/>
      <c r="DTB558" s="3"/>
      <c r="DTC558" s="580"/>
      <c r="DTD558" s="3"/>
      <c r="DTE558" s="440"/>
      <c r="DTF558" s="3"/>
      <c r="DTG558" s="580"/>
      <c r="DTH558" s="3"/>
      <c r="DTI558" s="440"/>
      <c r="DTJ558" s="3"/>
      <c r="DTK558" s="580"/>
      <c r="DTL558" s="3"/>
      <c r="DTM558" s="440"/>
      <c r="DTN558" s="3"/>
      <c r="DTO558" s="580"/>
      <c r="DTP558" s="3"/>
      <c r="DTQ558" s="440"/>
      <c r="DTR558" s="3"/>
      <c r="DTS558" s="580"/>
      <c r="DTT558" s="3"/>
      <c r="DTU558" s="440"/>
      <c r="DTV558" s="3"/>
      <c r="DTW558" s="580"/>
      <c r="DTX558" s="3"/>
      <c r="DTY558" s="440"/>
      <c r="DTZ558" s="3"/>
      <c r="DUA558" s="580"/>
      <c r="DUB558" s="3"/>
      <c r="DUC558" s="440"/>
      <c r="DUD558" s="3"/>
      <c r="DUE558" s="580"/>
      <c r="DUF558" s="3"/>
      <c r="DUG558" s="440"/>
      <c r="DUH558" s="3"/>
      <c r="DUI558" s="580"/>
      <c r="DUJ558" s="3"/>
      <c r="DUK558" s="440"/>
      <c r="DUL558" s="3"/>
      <c r="DUM558" s="580"/>
      <c r="DUN558" s="3"/>
      <c r="DUO558" s="440"/>
      <c r="DUP558" s="3"/>
      <c r="DUQ558" s="580"/>
      <c r="DUR558" s="3"/>
      <c r="DUS558" s="440"/>
      <c r="DUT558" s="3"/>
      <c r="DUU558" s="580"/>
      <c r="DUV558" s="3"/>
      <c r="DUW558" s="440"/>
      <c r="DUX558" s="3"/>
      <c r="DUY558" s="580"/>
      <c r="DUZ558" s="3"/>
      <c r="DVA558" s="440"/>
      <c r="DVB558" s="3"/>
      <c r="DVC558" s="580"/>
      <c r="DVD558" s="3"/>
      <c r="DVE558" s="440"/>
      <c r="DVF558" s="3"/>
      <c r="DVG558" s="580"/>
      <c r="DVH558" s="3"/>
      <c r="DVI558" s="440"/>
      <c r="DVJ558" s="3"/>
      <c r="DVK558" s="580"/>
      <c r="DVL558" s="3"/>
      <c r="DVM558" s="440"/>
      <c r="DVN558" s="3"/>
      <c r="DVO558" s="580"/>
      <c r="DVP558" s="3"/>
      <c r="DVQ558" s="440"/>
      <c r="DVR558" s="3"/>
      <c r="DVS558" s="580"/>
      <c r="DVT558" s="3"/>
      <c r="DVU558" s="440"/>
      <c r="DVV558" s="3"/>
      <c r="DVW558" s="580"/>
      <c r="DVX558" s="3"/>
      <c r="DVY558" s="440"/>
      <c r="DVZ558" s="3"/>
      <c r="DWA558" s="580"/>
      <c r="DWB558" s="3"/>
      <c r="DWC558" s="440"/>
      <c r="DWD558" s="3"/>
      <c r="DWE558" s="580"/>
      <c r="DWF558" s="3"/>
      <c r="DWG558" s="440"/>
      <c r="DWH558" s="3"/>
      <c r="DWI558" s="580"/>
      <c r="DWJ558" s="3"/>
      <c r="DWK558" s="440"/>
      <c r="DWL558" s="3"/>
      <c r="DWM558" s="580"/>
      <c r="DWN558" s="3"/>
      <c r="DWO558" s="440"/>
      <c r="DWP558" s="3"/>
      <c r="DWQ558" s="580"/>
      <c r="DWR558" s="3"/>
      <c r="DWS558" s="440"/>
      <c r="DWT558" s="3"/>
      <c r="DWU558" s="580"/>
      <c r="DWV558" s="3"/>
      <c r="DWW558" s="440"/>
      <c r="DWX558" s="3"/>
      <c r="DWY558" s="580"/>
      <c r="DWZ558" s="3"/>
      <c r="DXA558" s="440"/>
      <c r="DXB558" s="3"/>
      <c r="DXC558" s="580"/>
      <c r="DXD558" s="3"/>
      <c r="DXE558" s="440"/>
      <c r="DXF558" s="3"/>
      <c r="DXG558" s="580"/>
      <c r="DXH558" s="3"/>
      <c r="DXI558" s="440"/>
      <c r="DXJ558" s="3"/>
      <c r="DXK558" s="580"/>
      <c r="DXL558" s="3"/>
      <c r="DXM558" s="440"/>
      <c r="DXN558" s="3"/>
      <c r="DXO558" s="580"/>
      <c r="DXP558" s="3"/>
      <c r="DXQ558" s="440"/>
      <c r="DXR558" s="3"/>
      <c r="DXS558" s="580"/>
      <c r="DXT558" s="3"/>
      <c r="DXU558" s="440"/>
      <c r="DXV558" s="3"/>
      <c r="DXW558" s="580"/>
      <c r="DXX558" s="3"/>
      <c r="DXY558" s="440"/>
      <c r="DXZ558" s="3"/>
      <c r="DYA558" s="580"/>
      <c r="DYB558" s="3"/>
      <c r="DYC558" s="440"/>
      <c r="DYD558" s="3"/>
      <c r="DYE558" s="580"/>
      <c r="DYF558" s="3"/>
      <c r="DYG558" s="440"/>
      <c r="DYH558" s="3"/>
      <c r="DYI558" s="580"/>
      <c r="DYJ558" s="3"/>
      <c r="DYK558" s="440"/>
      <c r="DYL558" s="3"/>
      <c r="DYM558" s="580"/>
      <c r="DYN558" s="3"/>
      <c r="DYO558" s="440"/>
      <c r="DYP558" s="3"/>
      <c r="DYQ558" s="580"/>
      <c r="DYR558" s="3"/>
      <c r="DYS558" s="440"/>
      <c r="DYT558" s="3"/>
      <c r="DYU558" s="580"/>
      <c r="DYV558" s="3"/>
      <c r="DYW558" s="440"/>
      <c r="DYX558" s="3"/>
      <c r="DYY558" s="580"/>
      <c r="DYZ558" s="3"/>
      <c r="DZA558" s="440"/>
      <c r="DZB558" s="3"/>
      <c r="DZC558" s="580"/>
      <c r="DZD558" s="3"/>
      <c r="DZE558" s="440"/>
      <c r="DZF558" s="3"/>
      <c r="DZG558" s="580"/>
      <c r="DZH558" s="3"/>
      <c r="DZI558" s="440"/>
      <c r="DZJ558" s="3"/>
      <c r="DZK558" s="580"/>
      <c r="DZL558" s="3"/>
      <c r="DZM558" s="440"/>
      <c r="DZN558" s="3"/>
      <c r="DZO558" s="580"/>
      <c r="DZP558" s="3"/>
      <c r="DZQ558" s="440"/>
      <c r="DZR558" s="3"/>
      <c r="DZS558" s="580"/>
      <c r="DZT558" s="3"/>
      <c r="DZU558" s="440"/>
      <c r="DZV558" s="3"/>
      <c r="DZW558" s="580"/>
      <c r="DZX558" s="3"/>
      <c r="DZY558" s="440"/>
      <c r="DZZ558" s="3"/>
      <c r="EAA558" s="580"/>
      <c r="EAB558" s="3"/>
      <c r="EAC558" s="440"/>
      <c r="EAD558" s="3"/>
      <c r="EAE558" s="580"/>
      <c r="EAF558" s="3"/>
      <c r="EAG558" s="440"/>
      <c r="EAH558" s="3"/>
      <c r="EAI558" s="580"/>
      <c r="EAJ558" s="3"/>
      <c r="EAK558" s="440"/>
      <c r="EAL558" s="3"/>
      <c r="EAM558" s="580"/>
      <c r="EAN558" s="3"/>
      <c r="EAO558" s="440"/>
      <c r="EAP558" s="3"/>
      <c r="EAQ558" s="580"/>
      <c r="EAR558" s="3"/>
      <c r="EAS558" s="440"/>
      <c r="EAT558" s="3"/>
      <c r="EAU558" s="580"/>
      <c r="EAV558" s="3"/>
      <c r="EAW558" s="440"/>
      <c r="EAX558" s="3"/>
      <c r="EAY558" s="580"/>
      <c r="EAZ558" s="3"/>
      <c r="EBA558" s="440"/>
      <c r="EBB558" s="3"/>
      <c r="EBC558" s="580"/>
      <c r="EBD558" s="3"/>
      <c r="EBE558" s="440"/>
      <c r="EBF558" s="3"/>
      <c r="EBG558" s="580"/>
      <c r="EBH558" s="3"/>
      <c r="EBI558" s="440"/>
      <c r="EBJ558" s="3"/>
      <c r="EBK558" s="580"/>
      <c r="EBL558" s="3"/>
      <c r="EBM558" s="440"/>
      <c r="EBN558" s="3"/>
      <c r="EBO558" s="580"/>
      <c r="EBP558" s="3"/>
      <c r="EBQ558" s="440"/>
      <c r="EBR558" s="3"/>
      <c r="EBS558" s="580"/>
      <c r="EBT558" s="3"/>
      <c r="EBU558" s="440"/>
      <c r="EBV558" s="3"/>
      <c r="EBW558" s="580"/>
      <c r="EBX558" s="3"/>
      <c r="EBY558" s="440"/>
      <c r="EBZ558" s="3"/>
      <c r="ECA558" s="580"/>
      <c r="ECB558" s="3"/>
      <c r="ECC558" s="440"/>
      <c r="ECD558" s="3"/>
      <c r="ECE558" s="580"/>
      <c r="ECF558" s="3"/>
      <c r="ECG558" s="440"/>
      <c r="ECH558" s="3"/>
      <c r="ECI558" s="580"/>
      <c r="ECJ558" s="3"/>
      <c r="ECK558" s="440"/>
      <c r="ECL558" s="3"/>
      <c r="ECM558" s="580"/>
      <c r="ECN558" s="3"/>
      <c r="ECO558" s="440"/>
      <c r="ECP558" s="3"/>
      <c r="ECQ558" s="580"/>
      <c r="ECR558" s="3"/>
      <c r="ECS558" s="440"/>
      <c r="ECT558" s="3"/>
      <c r="ECU558" s="580"/>
      <c r="ECV558" s="3"/>
      <c r="ECW558" s="440"/>
      <c r="ECX558" s="3"/>
      <c r="ECY558" s="580"/>
      <c r="ECZ558" s="3"/>
      <c r="EDA558" s="440"/>
      <c r="EDB558" s="3"/>
      <c r="EDC558" s="580"/>
      <c r="EDD558" s="3"/>
      <c r="EDE558" s="440"/>
      <c r="EDF558" s="3"/>
      <c r="EDG558" s="580"/>
      <c r="EDH558" s="3"/>
      <c r="EDI558" s="440"/>
      <c r="EDJ558" s="3"/>
      <c r="EDK558" s="580"/>
      <c r="EDL558" s="3"/>
      <c r="EDM558" s="440"/>
      <c r="EDN558" s="3"/>
      <c r="EDO558" s="580"/>
      <c r="EDP558" s="3"/>
      <c r="EDQ558" s="440"/>
      <c r="EDR558" s="3"/>
      <c r="EDS558" s="580"/>
      <c r="EDT558" s="3"/>
      <c r="EDU558" s="440"/>
      <c r="EDV558" s="3"/>
      <c r="EDW558" s="580"/>
      <c r="EDX558" s="3"/>
      <c r="EDY558" s="440"/>
      <c r="EDZ558" s="3"/>
      <c r="EEA558" s="580"/>
      <c r="EEB558" s="3"/>
      <c r="EEC558" s="440"/>
      <c r="EED558" s="3"/>
      <c r="EEE558" s="580"/>
      <c r="EEF558" s="3"/>
      <c r="EEG558" s="440"/>
      <c r="EEH558" s="3"/>
      <c r="EEI558" s="580"/>
      <c r="EEJ558" s="3"/>
      <c r="EEK558" s="440"/>
      <c r="EEL558" s="3"/>
      <c r="EEM558" s="580"/>
      <c r="EEN558" s="3"/>
      <c r="EEO558" s="440"/>
      <c r="EEP558" s="3"/>
      <c r="EEQ558" s="580"/>
      <c r="EER558" s="3"/>
      <c r="EES558" s="440"/>
      <c r="EET558" s="3"/>
      <c r="EEU558" s="580"/>
      <c r="EEV558" s="3"/>
      <c r="EEW558" s="440"/>
      <c r="EEX558" s="3"/>
      <c r="EEY558" s="580"/>
      <c r="EEZ558" s="3"/>
      <c r="EFA558" s="440"/>
      <c r="EFB558" s="3"/>
      <c r="EFC558" s="580"/>
      <c r="EFD558" s="3"/>
      <c r="EFE558" s="440"/>
      <c r="EFF558" s="3"/>
      <c r="EFG558" s="580"/>
      <c r="EFH558" s="3"/>
      <c r="EFI558" s="440"/>
      <c r="EFJ558" s="3"/>
      <c r="EFK558" s="580"/>
      <c r="EFL558" s="3"/>
      <c r="EFM558" s="440"/>
      <c r="EFN558" s="3"/>
      <c r="EFO558" s="580"/>
      <c r="EFP558" s="3"/>
      <c r="EFQ558" s="440"/>
      <c r="EFR558" s="3"/>
      <c r="EFS558" s="580"/>
      <c r="EFT558" s="3"/>
      <c r="EFU558" s="440"/>
      <c r="EFV558" s="3"/>
      <c r="EFW558" s="580"/>
      <c r="EFX558" s="3"/>
      <c r="EFY558" s="440"/>
      <c r="EFZ558" s="3"/>
      <c r="EGA558" s="580"/>
      <c r="EGB558" s="3"/>
      <c r="EGC558" s="440"/>
      <c r="EGD558" s="3"/>
      <c r="EGE558" s="580"/>
      <c r="EGF558" s="3"/>
      <c r="EGG558" s="440"/>
      <c r="EGH558" s="3"/>
      <c r="EGI558" s="580"/>
      <c r="EGJ558" s="3"/>
      <c r="EGK558" s="440"/>
      <c r="EGL558" s="3"/>
      <c r="EGM558" s="580"/>
      <c r="EGN558" s="3"/>
      <c r="EGO558" s="440"/>
      <c r="EGP558" s="3"/>
      <c r="EGQ558" s="580"/>
      <c r="EGR558" s="3"/>
      <c r="EGS558" s="440"/>
      <c r="EGT558" s="3"/>
      <c r="EGU558" s="580"/>
      <c r="EGV558" s="3"/>
      <c r="EGW558" s="440"/>
      <c r="EGX558" s="3"/>
      <c r="EGY558" s="580"/>
      <c r="EGZ558" s="3"/>
      <c r="EHA558" s="440"/>
      <c r="EHB558" s="3"/>
      <c r="EHC558" s="580"/>
      <c r="EHD558" s="3"/>
      <c r="EHE558" s="440"/>
      <c r="EHF558" s="3"/>
      <c r="EHG558" s="580"/>
      <c r="EHH558" s="3"/>
      <c r="EHI558" s="440"/>
      <c r="EHJ558" s="3"/>
      <c r="EHK558" s="580"/>
      <c r="EHL558" s="3"/>
      <c r="EHM558" s="440"/>
      <c r="EHN558" s="3"/>
      <c r="EHO558" s="580"/>
      <c r="EHP558" s="3"/>
      <c r="EHQ558" s="440"/>
      <c r="EHR558" s="3"/>
      <c r="EHS558" s="580"/>
      <c r="EHT558" s="3"/>
      <c r="EHU558" s="440"/>
      <c r="EHV558" s="3"/>
      <c r="EHW558" s="580"/>
      <c r="EHX558" s="3"/>
      <c r="EHY558" s="440"/>
      <c r="EHZ558" s="3"/>
      <c r="EIA558" s="580"/>
      <c r="EIB558" s="3"/>
      <c r="EIC558" s="440"/>
      <c r="EID558" s="3"/>
      <c r="EIE558" s="580"/>
      <c r="EIF558" s="3"/>
      <c r="EIG558" s="440"/>
      <c r="EIH558" s="3"/>
      <c r="EII558" s="580"/>
      <c r="EIJ558" s="3"/>
      <c r="EIK558" s="440"/>
      <c r="EIL558" s="3"/>
      <c r="EIM558" s="580"/>
      <c r="EIN558" s="3"/>
      <c r="EIO558" s="440"/>
      <c r="EIP558" s="3"/>
      <c r="EIQ558" s="580"/>
      <c r="EIR558" s="3"/>
      <c r="EIS558" s="440"/>
      <c r="EIT558" s="3"/>
      <c r="EIU558" s="580"/>
      <c r="EIV558" s="3"/>
      <c r="EIW558" s="440"/>
      <c r="EIX558" s="3"/>
      <c r="EIY558" s="580"/>
      <c r="EIZ558" s="3"/>
      <c r="EJA558" s="440"/>
      <c r="EJB558" s="3"/>
      <c r="EJC558" s="580"/>
      <c r="EJD558" s="3"/>
      <c r="EJE558" s="440"/>
      <c r="EJF558" s="3"/>
      <c r="EJG558" s="580"/>
      <c r="EJH558" s="3"/>
      <c r="EJI558" s="440"/>
      <c r="EJJ558" s="3"/>
      <c r="EJK558" s="580"/>
      <c r="EJL558" s="3"/>
      <c r="EJM558" s="440"/>
      <c r="EJN558" s="3"/>
      <c r="EJO558" s="580"/>
      <c r="EJP558" s="3"/>
      <c r="EJQ558" s="440"/>
      <c r="EJR558" s="3"/>
      <c r="EJS558" s="580"/>
      <c r="EJT558" s="3"/>
      <c r="EJU558" s="440"/>
      <c r="EJV558" s="3"/>
      <c r="EJW558" s="580"/>
      <c r="EJX558" s="3"/>
      <c r="EJY558" s="440"/>
      <c r="EJZ558" s="3"/>
      <c r="EKA558" s="580"/>
      <c r="EKB558" s="3"/>
      <c r="EKC558" s="440"/>
      <c r="EKD558" s="3"/>
      <c r="EKE558" s="580"/>
      <c r="EKF558" s="3"/>
      <c r="EKG558" s="440"/>
      <c r="EKH558" s="3"/>
      <c r="EKI558" s="580"/>
      <c r="EKJ558" s="3"/>
      <c r="EKK558" s="440"/>
      <c r="EKL558" s="3"/>
      <c r="EKM558" s="580"/>
      <c r="EKN558" s="3"/>
      <c r="EKO558" s="440"/>
      <c r="EKP558" s="3"/>
      <c r="EKQ558" s="580"/>
      <c r="EKR558" s="3"/>
      <c r="EKS558" s="440"/>
      <c r="EKT558" s="3"/>
      <c r="EKU558" s="580"/>
      <c r="EKV558" s="3"/>
      <c r="EKW558" s="440"/>
      <c r="EKX558" s="3"/>
      <c r="EKY558" s="580"/>
      <c r="EKZ558" s="3"/>
      <c r="ELA558" s="440"/>
      <c r="ELB558" s="3"/>
      <c r="ELC558" s="580"/>
      <c r="ELD558" s="3"/>
      <c r="ELE558" s="440"/>
      <c r="ELF558" s="3"/>
      <c r="ELG558" s="580"/>
      <c r="ELH558" s="3"/>
      <c r="ELI558" s="440"/>
      <c r="ELJ558" s="3"/>
      <c r="ELK558" s="580"/>
      <c r="ELL558" s="3"/>
      <c r="ELM558" s="440"/>
      <c r="ELN558" s="3"/>
      <c r="ELO558" s="580"/>
      <c r="ELP558" s="3"/>
      <c r="ELQ558" s="440"/>
      <c r="ELR558" s="3"/>
      <c r="ELS558" s="580"/>
      <c r="ELT558" s="3"/>
      <c r="ELU558" s="440"/>
      <c r="ELV558" s="3"/>
      <c r="ELW558" s="580"/>
      <c r="ELX558" s="3"/>
      <c r="ELY558" s="440"/>
      <c r="ELZ558" s="3"/>
      <c r="EMA558" s="580"/>
      <c r="EMB558" s="3"/>
      <c r="EMC558" s="440"/>
      <c r="EMD558" s="3"/>
      <c r="EME558" s="580"/>
      <c r="EMF558" s="3"/>
      <c r="EMG558" s="440"/>
      <c r="EMH558" s="3"/>
      <c r="EMI558" s="580"/>
      <c r="EMJ558" s="3"/>
      <c r="EMK558" s="440"/>
      <c r="EML558" s="3"/>
      <c r="EMM558" s="580"/>
      <c r="EMN558" s="3"/>
      <c r="EMO558" s="440"/>
      <c r="EMP558" s="3"/>
      <c r="EMQ558" s="580"/>
      <c r="EMR558" s="3"/>
      <c r="EMS558" s="440"/>
      <c r="EMT558" s="3"/>
      <c r="EMU558" s="580"/>
      <c r="EMV558" s="3"/>
      <c r="EMW558" s="440"/>
      <c r="EMX558" s="3"/>
      <c r="EMY558" s="580"/>
      <c r="EMZ558" s="3"/>
      <c r="ENA558" s="440"/>
      <c r="ENB558" s="3"/>
      <c r="ENC558" s="580"/>
      <c r="END558" s="3"/>
      <c r="ENE558" s="440"/>
      <c r="ENF558" s="3"/>
      <c r="ENG558" s="580"/>
      <c r="ENH558" s="3"/>
      <c r="ENI558" s="440"/>
      <c r="ENJ558" s="3"/>
      <c r="ENK558" s="580"/>
      <c r="ENL558" s="3"/>
      <c r="ENM558" s="440"/>
      <c r="ENN558" s="3"/>
      <c r="ENO558" s="580"/>
      <c r="ENP558" s="3"/>
      <c r="ENQ558" s="440"/>
      <c r="ENR558" s="3"/>
      <c r="ENS558" s="580"/>
      <c r="ENT558" s="3"/>
      <c r="ENU558" s="440"/>
      <c r="ENV558" s="3"/>
      <c r="ENW558" s="580"/>
      <c r="ENX558" s="3"/>
      <c r="ENY558" s="440"/>
      <c r="ENZ558" s="3"/>
      <c r="EOA558" s="580"/>
      <c r="EOB558" s="3"/>
      <c r="EOC558" s="440"/>
      <c r="EOD558" s="3"/>
      <c r="EOE558" s="580"/>
      <c r="EOF558" s="3"/>
      <c r="EOG558" s="440"/>
      <c r="EOH558" s="3"/>
      <c r="EOI558" s="580"/>
      <c r="EOJ558" s="3"/>
      <c r="EOK558" s="440"/>
      <c r="EOL558" s="3"/>
      <c r="EOM558" s="580"/>
      <c r="EON558" s="3"/>
      <c r="EOO558" s="440"/>
      <c r="EOP558" s="3"/>
      <c r="EOQ558" s="580"/>
      <c r="EOR558" s="3"/>
      <c r="EOS558" s="440"/>
      <c r="EOT558" s="3"/>
      <c r="EOU558" s="580"/>
      <c r="EOV558" s="3"/>
      <c r="EOW558" s="440"/>
      <c r="EOX558" s="3"/>
      <c r="EOY558" s="580"/>
      <c r="EOZ558" s="3"/>
      <c r="EPA558" s="440"/>
      <c r="EPB558" s="3"/>
      <c r="EPC558" s="580"/>
      <c r="EPD558" s="3"/>
      <c r="EPE558" s="440"/>
      <c r="EPF558" s="3"/>
      <c r="EPG558" s="580"/>
      <c r="EPH558" s="3"/>
      <c r="EPI558" s="440"/>
      <c r="EPJ558" s="3"/>
      <c r="EPK558" s="580"/>
      <c r="EPL558" s="3"/>
      <c r="EPM558" s="440"/>
      <c r="EPN558" s="3"/>
      <c r="EPO558" s="580"/>
      <c r="EPP558" s="3"/>
      <c r="EPQ558" s="440"/>
      <c r="EPR558" s="3"/>
      <c r="EPS558" s="580"/>
      <c r="EPT558" s="3"/>
      <c r="EPU558" s="440"/>
      <c r="EPV558" s="3"/>
      <c r="EPW558" s="580"/>
      <c r="EPX558" s="3"/>
      <c r="EPY558" s="440"/>
      <c r="EPZ558" s="3"/>
      <c r="EQA558" s="580"/>
      <c r="EQB558" s="3"/>
      <c r="EQC558" s="440"/>
      <c r="EQD558" s="3"/>
      <c r="EQE558" s="580"/>
      <c r="EQF558" s="3"/>
      <c r="EQG558" s="440"/>
      <c r="EQH558" s="3"/>
      <c r="EQI558" s="580"/>
      <c r="EQJ558" s="3"/>
      <c r="EQK558" s="440"/>
      <c r="EQL558" s="3"/>
      <c r="EQM558" s="580"/>
      <c r="EQN558" s="3"/>
      <c r="EQO558" s="440"/>
      <c r="EQP558" s="3"/>
      <c r="EQQ558" s="580"/>
      <c r="EQR558" s="3"/>
      <c r="EQS558" s="440"/>
      <c r="EQT558" s="3"/>
      <c r="EQU558" s="580"/>
      <c r="EQV558" s="3"/>
      <c r="EQW558" s="440"/>
      <c r="EQX558" s="3"/>
      <c r="EQY558" s="580"/>
      <c r="EQZ558" s="3"/>
      <c r="ERA558" s="440"/>
      <c r="ERB558" s="3"/>
      <c r="ERC558" s="580"/>
      <c r="ERD558" s="3"/>
      <c r="ERE558" s="440"/>
      <c r="ERF558" s="3"/>
      <c r="ERG558" s="580"/>
      <c r="ERH558" s="3"/>
      <c r="ERI558" s="440"/>
      <c r="ERJ558" s="3"/>
      <c r="ERK558" s="580"/>
      <c r="ERL558" s="3"/>
      <c r="ERM558" s="440"/>
      <c r="ERN558" s="3"/>
      <c r="ERO558" s="580"/>
      <c r="ERP558" s="3"/>
      <c r="ERQ558" s="440"/>
      <c r="ERR558" s="3"/>
      <c r="ERS558" s="580"/>
      <c r="ERT558" s="3"/>
      <c r="ERU558" s="440"/>
      <c r="ERV558" s="3"/>
      <c r="ERW558" s="580"/>
      <c r="ERX558" s="3"/>
      <c r="ERY558" s="440"/>
      <c r="ERZ558" s="3"/>
      <c r="ESA558" s="580"/>
      <c r="ESB558" s="3"/>
      <c r="ESC558" s="440"/>
      <c r="ESD558" s="3"/>
      <c r="ESE558" s="580"/>
      <c r="ESF558" s="3"/>
      <c r="ESG558" s="440"/>
      <c r="ESH558" s="3"/>
      <c r="ESI558" s="580"/>
      <c r="ESJ558" s="3"/>
      <c r="ESK558" s="440"/>
      <c r="ESL558" s="3"/>
      <c r="ESM558" s="580"/>
      <c r="ESN558" s="3"/>
      <c r="ESO558" s="440"/>
      <c r="ESP558" s="3"/>
      <c r="ESQ558" s="580"/>
      <c r="ESR558" s="3"/>
      <c r="ESS558" s="440"/>
      <c r="EST558" s="3"/>
      <c r="ESU558" s="580"/>
      <c r="ESV558" s="3"/>
      <c r="ESW558" s="440"/>
      <c r="ESX558" s="3"/>
      <c r="ESY558" s="580"/>
      <c r="ESZ558" s="3"/>
      <c r="ETA558" s="440"/>
      <c r="ETB558" s="3"/>
      <c r="ETC558" s="580"/>
      <c r="ETD558" s="3"/>
      <c r="ETE558" s="440"/>
      <c r="ETF558" s="3"/>
      <c r="ETG558" s="580"/>
      <c r="ETH558" s="3"/>
      <c r="ETI558" s="440"/>
      <c r="ETJ558" s="3"/>
      <c r="ETK558" s="580"/>
      <c r="ETL558" s="3"/>
      <c r="ETM558" s="440"/>
      <c r="ETN558" s="3"/>
      <c r="ETO558" s="580"/>
      <c r="ETP558" s="3"/>
      <c r="ETQ558" s="440"/>
      <c r="ETR558" s="3"/>
      <c r="ETS558" s="580"/>
      <c r="ETT558" s="3"/>
      <c r="ETU558" s="440"/>
      <c r="ETV558" s="3"/>
      <c r="ETW558" s="580"/>
      <c r="ETX558" s="3"/>
      <c r="ETY558" s="440"/>
      <c r="ETZ558" s="3"/>
      <c r="EUA558" s="580"/>
      <c r="EUB558" s="3"/>
      <c r="EUC558" s="440"/>
      <c r="EUD558" s="3"/>
      <c r="EUE558" s="580"/>
      <c r="EUF558" s="3"/>
      <c r="EUG558" s="440"/>
      <c r="EUH558" s="3"/>
      <c r="EUI558" s="580"/>
      <c r="EUJ558" s="3"/>
      <c r="EUK558" s="440"/>
      <c r="EUL558" s="3"/>
      <c r="EUM558" s="580"/>
      <c r="EUN558" s="3"/>
      <c r="EUO558" s="440"/>
      <c r="EUP558" s="3"/>
      <c r="EUQ558" s="580"/>
      <c r="EUR558" s="3"/>
      <c r="EUS558" s="440"/>
      <c r="EUT558" s="3"/>
      <c r="EUU558" s="580"/>
      <c r="EUV558" s="3"/>
      <c r="EUW558" s="440"/>
      <c r="EUX558" s="3"/>
      <c r="EUY558" s="580"/>
      <c r="EUZ558" s="3"/>
      <c r="EVA558" s="440"/>
      <c r="EVB558" s="3"/>
      <c r="EVC558" s="580"/>
      <c r="EVD558" s="3"/>
      <c r="EVE558" s="440"/>
      <c r="EVF558" s="3"/>
      <c r="EVG558" s="580"/>
      <c r="EVH558" s="3"/>
      <c r="EVI558" s="440"/>
      <c r="EVJ558" s="3"/>
      <c r="EVK558" s="580"/>
      <c r="EVL558" s="3"/>
      <c r="EVM558" s="440"/>
      <c r="EVN558" s="3"/>
      <c r="EVO558" s="580"/>
      <c r="EVP558" s="3"/>
      <c r="EVQ558" s="440"/>
      <c r="EVR558" s="3"/>
      <c r="EVS558" s="580"/>
      <c r="EVT558" s="3"/>
      <c r="EVU558" s="440"/>
      <c r="EVV558" s="3"/>
      <c r="EVW558" s="580"/>
      <c r="EVX558" s="3"/>
      <c r="EVY558" s="440"/>
      <c r="EVZ558" s="3"/>
      <c r="EWA558" s="580"/>
      <c r="EWB558" s="3"/>
      <c r="EWC558" s="440"/>
      <c r="EWD558" s="3"/>
      <c r="EWE558" s="580"/>
      <c r="EWF558" s="3"/>
      <c r="EWG558" s="440"/>
      <c r="EWH558" s="3"/>
      <c r="EWI558" s="580"/>
      <c r="EWJ558" s="3"/>
      <c r="EWK558" s="440"/>
      <c r="EWL558" s="3"/>
      <c r="EWM558" s="580"/>
      <c r="EWN558" s="3"/>
      <c r="EWO558" s="440"/>
      <c r="EWP558" s="3"/>
      <c r="EWQ558" s="580"/>
      <c r="EWR558" s="3"/>
      <c r="EWS558" s="440"/>
      <c r="EWT558" s="3"/>
      <c r="EWU558" s="580"/>
      <c r="EWV558" s="3"/>
      <c r="EWW558" s="440"/>
      <c r="EWX558" s="3"/>
      <c r="EWY558" s="580"/>
      <c r="EWZ558" s="3"/>
      <c r="EXA558" s="440"/>
      <c r="EXB558" s="3"/>
      <c r="EXC558" s="580"/>
      <c r="EXD558" s="3"/>
      <c r="EXE558" s="440"/>
      <c r="EXF558" s="3"/>
      <c r="EXG558" s="580"/>
      <c r="EXH558" s="3"/>
      <c r="EXI558" s="440"/>
      <c r="EXJ558" s="3"/>
      <c r="EXK558" s="580"/>
      <c r="EXL558" s="3"/>
      <c r="EXM558" s="440"/>
      <c r="EXN558" s="3"/>
      <c r="EXO558" s="580"/>
      <c r="EXP558" s="3"/>
      <c r="EXQ558" s="440"/>
      <c r="EXR558" s="3"/>
      <c r="EXS558" s="580"/>
      <c r="EXT558" s="3"/>
      <c r="EXU558" s="440"/>
      <c r="EXV558" s="3"/>
      <c r="EXW558" s="580"/>
      <c r="EXX558" s="3"/>
      <c r="EXY558" s="440"/>
      <c r="EXZ558" s="3"/>
      <c r="EYA558" s="580"/>
      <c r="EYB558" s="3"/>
      <c r="EYC558" s="440"/>
      <c r="EYD558" s="3"/>
      <c r="EYE558" s="580"/>
      <c r="EYF558" s="3"/>
      <c r="EYG558" s="440"/>
      <c r="EYH558" s="3"/>
      <c r="EYI558" s="580"/>
      <c r="EYJ558" s="3"/>
      <c r="EYK558" s="440"/>
      <c r="EYL558" s="3"/>
      <c r="EYM558" s="580"/>
      <c r="EYN558" s="3"/>
      <c r="EYO558" s="440"/>
      <c r="EYP558" s="3"/>
      <c r="EYQ558" s="580"/>
      <c r="EYR558" s="3"/>
      <c r="EYS558" s="440"/>
      <c r="EYT558" s="3"/>
      <c r="EYU558" s="580"/>
      <c r="EYV558" s="3"/>
      <c r="EYW558" s="440"/>
      <c r="EYX558" s="3"/>
      <c r="EYY558" s="580"/>
      <c r="EYZ558" s="3"/>
      <c r="EZA558" s="440"/>
      <c r="EZB558" s="3"/>
      <c r="EZC558" s="580"/>
      <c r="EZD558" s="3"/>
      <c r="EZE558" s="440"/>
      <c r="EZF558" s="3"/>
      <c r="EZG558" s="580"/>
      <c r="EZH558" s="3"/>
      <c r="EZI558" s="440"/>
      <c r="EZJ558" s="3"/>
      <c r="EZK558" s="580"/>
      <c r="EZL558" s="3"/>
      <c r="EZM558" s="440"/>
      <c r="EZN558" s="3"/>
      <c r="EZO558" s="580"/>
      <c r="EZP558" s="3"/>
      <c r="EZQ558" s="440"/>
      <c r="EZR558" s="3"/>
      <c r="EZS558" s="580"/>
      <c r="EZT558" s="3"/>
      <c r="EZU558" s="440"/>
      <c r="EZV558" s="3"/>
      <c r="EZW558" s="580"/>
      <c r="EZX558" s="3"/>
      <c r="EZY558" s="440"/>
      <c r="EZZ558" s="3"/>
      <c r="FAA558" s="580"/>
      <c r="FAB558" s="3"/>
      <c r="FAC558" s="440"/>
      <c r="FAD558" s="3"/>
      <c r="FAE558" s="580"/>
      <c r="FAF558" s="3"/>
      <c r="FAG558" s="440"/>
      <c r="FAH558" s="3"/>
      <c r="FAI558" s="580"/>
      <c r="FAJ558" s="3"/>
      <c r="FAK558" s="440"/>
      <c r="FAL558" s="3"/>
      <c r="FAM558" s="580"/>
      <c r="FAN558" s="3"/>
      <c r="FAO558" s="440"/>
      <c r="FAP558" s="3"/>
      <c r="FAQ558" s="580"/>
      <c r="FAR558" s="3"/>
      <c r="FAS558" s="440"/>
      <c r="FAT558" s="3"/>
      <c r="FAU558" s="580"/>
      <c r="FAV558" s="3"/>
      <c r="FAW558" s="440"/>
      <c r="FAX558" s="3"/>
      <c r="FAY558" s="580"/>
      <c r="FAZ558" s="3"/>
      <c r="FBA558" s="440"/>
      <c r="FBB558" s="3"/>
      <c r="FBC558" s="580"/>
      <c r="FBD558" s="3"/>
      <c r="FBE558" s="440"/>
      <c r="FBF558" s="3"/>
      <c r="FBG558" s="580"/>
      <c r="FBH558" s="3"/>
      <c r="FBI558" s="440"/>
      <c r="FBJ558" s="3"/>
      <c r="FBK558" s="580"/>
      <c r="FBL558" s="3"/>
      <c r="FBM558" s="440"/>
      <c r="FBN558" s="3"/>
      <c r="FBO558" s="580"/>
      <c r="FBP558" s="3"/>
      <c r="FBQ558" s="440"/>
      <c r="FBR558" s="3"/>
      <c r="FBS558" s="580"/>
      <c r="FBT558" s="3"/>
      <c r="FBU558" s="440"/>
      <c r="FBV558" s="3"/>
      <c r="FBW558" s="580"/>
      <c r="FBX558" s="3"/>
      <c r="FBY558" s="440"/>
      <c r="FBZ558" s="3"/>
      <c r="FCA558" s="580"/>
      <c r="FCB558" s="3"/>
      <c r="FCC558" s="440"/>
      <c r="FCD558" s="3"/>
      <c r="FCE558" s="580"/>
      <c r="FCF558" s="3"/>
      <c r="FCG558" s="440"/>
      <c r="FCH558" s="3"/>
      <c r="FCI558" s="580"/>
      <c r="FCJ558" s="3"/>
      <c r="FCK558" s="440"/>
      <c r="FCL558" s="3"/>
      <c r="FCM558" s="580"/>
      <c r="FCN558" s="3"/>
      <c r="FCO558" s="440"/>
      <c r="FCP558" s="3"/>
      <c r="FCQ558" s="580"/>
      <c r="FCR558" s="3"/>
      <c r="FCS558" s="440"/>
      <c r="FCT558" s="3"/>
      <c r="FCU558" s="580"/>
      <c r="FCV558" s="3"/>
      <c r="FCW558" s="440"/>
      <c r="FCX558" s="3"/>
      <c r="FCY558" s="580"/>
      <c r="FCZ558" s="3"/>
      <c r="FDA558" s="440"/>
      <c r="FDB558" s="3"/>
      <c r="FDC558" s="580"/>
      <c r="FDD558" s="3"/>
      <c r="FDE558" s="440"/>
      <c r="FDF558" s="3"/>
      <c r="FDG558" s="580"/>
      <c r="FDH558" s="3"/>
      <c r="FDI558" s="440"/>
      <c r="FDJ558" s="3"/>
      <c r="FDK558" s="580"/>
      <c r="FDL558" s="3"/>
      <c r="FDM558" s="440"/>
      <c r="FDN558" s="3"/>
      <c r="FDO558" s="580"/>
      <c r="FDP558" s="3"/>
      <c r="FDQ558" s="440"/>
      <c r="FDR558" s="3"/>
      <c r="FDS558" s="580"/>
      <c r="FDT558" s="3"/>
      <c r="FDU558" s="440"/>
      <c r="FDV558" s="3"/>
      <c r="FDW558" s="580"/>
      <c r="FDX558" s="3"/>
      <c r="FDY558" s="440"/>
      <c r="FDZ558" s="3"/>
      <c r="FEA558" s="580"/>
      <c r="FEB558" s="3"/>
      <c r="FEC558" s="440"/>
      <c r="FED558" s="3"/>
      <c r="FEE558" s="580"/>
      <c r="FEF558" s="3"/>
      <c r="FEG558" s="440"/>
      <c r="FEH558" s="3"/>
      <c r="FEI558" s="580"/>
      <c r="FEJ558" s="3"/>
      <c r="FEK558" s="440"/>
      <c r="FEL558" s="3"/>
      <c r="FEM558" s="580"/>
      <c r="FEN558" s="3"/>
      <c r="FEO558" s="440"/>
      <c r="FEP558" s="3"/>
      <c r="FEQ558" s="580"/>
      <c r="FER558" s="3"/>
      <c r="FES558" s="440"/>
      <c r="FET558" s="3"/>
      <c r="FEU558" s="580"/>
      <c r="FEV558" s="3"/>
      <c r="FEW558" s="440"/>
      <c r="FEX558" s="3"/>
      <c r="FEY558" s="580"/>
      <c r="FEZ558" s="3"/>
      <c r="FFA558" s="440"/>
      <c r="FFB558" s="3"/>
      <c r="FFC558" s="580"/>
      <c r="FFD558" s="3"/>
      <c r="FFE558" s="440"/>
      <c r="FFF558" s="3"/>
      <c r="FFG558" s="580"/>
      <c r="FFH558" s="3"/>
      <c r="FFI558" s="440"/>
      <c r="FFJ558" s="3"/>
      <c r="FFK558" s="580"/>
      <c r="FFL558" s="3"/>
      <c r="FFM558" s="440"/>
      <c r="FFN558" s="3"/>
      <c r="FFO558" s="580"/>
      <c r="FFP558" s="3"/>
      <c r="FFQ558" s="440"/>
      <c r="FFR558" s="3"/>
      <c r="FFS558" s="580"/>
      <c r="FFT558" s="3"/>
      <c r="FFU558" s="440"/>
      <c r="FFV558" s="3"/>
      <c r="FFW558" s="580"/>
      <c r="FFX558" s="3"/>
      <c r="FFY558" s="440"/>
      <c r="FFZ558" s="3"/>
      <c r="FGA558" s="580"/>
      <c r="FGB558" s="3"/>
      <c r="FGC558" s="440"/>
      <c r="FGD558" s="3"/>
      <c r="FGE558" s="580"/>
      <c r="FGF558" s="3"/>
      <c r="FGG558" s="440"/>
      <c r="FGH558" s="3"/>
      <c r="FGI558" s="580"/>
      <c r="FGJ558" s="3"/>
      <c r="FGK558" s="440"/>
      <c r="FGL558" s="3"/>
      <c r="FGM558" s="580"/>
      <c r="FGN558" s="3"/>
      <c r="FGO558" s="440"/>
      <c r="FGP558" s="3"/>
      <c r="FGQ558" s="580"/>
      <c r="FGR558" s="3"/>
      <c r="FGS558" s="440"/>
      <c r="FGT558" s="3"/>
      <c r="FGU558" s="580"/>
      <c r="FGV558" s="3"/>
      <c r="FGW558" s="440"/>
      <c r="FGX558" s="3"/>
      <c r="FGY558" s="580"/>
      <c r="FGZ558" s="3"/>
      <c r="FHA558" s="440"/>
      <c r="FHB558" s="3"/>
      <c r="FHC558" s="580"/>
      <c r="FHD558" s="3"/>
      <c r="FHE558" s="440"/>
      <c r="FHF558" s="3"/>
      <c r="FHG558" s="580"/>
      <c r="FHH558" s="3"/>
      <c r="FHI558" s="440"/>
      <c r="FHJ558" s="3"/>
      <c r="FHK558" s="580"/>
      <c r="FHL558" s="3"/>
      <c r="FHM558" s="440"/>
      <c r="FHN558" s="3"/>
      <c r="FHO558" s="580"/>
      <c r="FHP558" s="3"/>
      <c r="FHQ558" s="440"/>
      <c r="FHR558" s="3"/>
      <c r="FHS558" s="580"/>
      <c r="FHT558" s="3"/>
      <c r="FHU558" s="440"/>
      <c r="FHV558" s="3"/>
      <c r="FHW558" s="580"/>
      <c r="FHX558" s="3"/>
      <c r="FHY558" s="440"/>
      <c r="FHZ558" s="3"/>
      <c r="FIA558" s="580"/>
      <c r="FIB558" s="3"/>
      <c r="FIC558" s="440"/>
      <c r="FID558" s="3"/>
      <c r="FIE558" s="580"/>
      <c r="FIF558" s="3"/>
      <c r="FIG558" s="440"/>
      <c r="FIH558" s="3"/>
      <c r="FII558" s="580"/>
      <c r="FIJ558" s="3"/>
      <c r="FIK558" s="440"/>
      <c r="FIL558" s="3"/>
      <c r="FIM558" s="580"/>
      <c r="FIN558" s="3"/>
      <c r="FIO558" s="440"/>
      <c r="FIP558" s="3"/>
      <c r="FIQ558" s="580"/>
      <c r="FIR558" s="3"/>
      <c r="FIS558" s="440"/>
      <c r="FIT558" s="3"/>
      <c r="FIU558" s="580"/>
      <c r="FIV558" s="3"/>
      <c r="FIW558" s="440"/>
      <c r="FIX558" s="3"/>
      <c r="FIY558" s="580"/>
      <c r="FIZ558" s="3"/>
      <c r="FJA558" s="440"/>
      <c r="FJB558" s="3"/>
      <c r="FJC558" s="580"/>
      <c r="FJD558" s="3"/>
      <c r="FJE558" s="440"/>
      <c r="FJF558" s="3"/>
      <c r="FJG558" s="580"/>
      <c r="FJH558" s="3"/>
      <c r="FJI558" s="440"/>
      <c r="FJJ558" s="3"/>
      <c r="FJK558" s="580"/>
      <c r="FJL558" s="3"/>
      <c r="FJM558" s="440"/>
      <c r="FJN558" s="3"/>
      <c r="FJO558" s="580"/>
      <c r="FJP558" s="3"/>
      <c r="FJQ558" s="440"/>
      <c r="FJR558" s="3"/>
      <c r="FJS558" s="580"/>
      <c r="FJT558" s="3"/>
      <c r="FJU558" s="440"/>
      <c r="FJV558" s="3"/>
      <c r="FJW558" s="580"/>
      <c r="FJX558" s="3"/>
      <c r="FJY558" s="440"/>
      <c r="FJZ558" s="3"/>
      <c r="FKA558" s="580"/>
      <c r="FKB558" s="3"/>
      <c r="FKC558" s="440"/>
      <c r="FKD558" s="3"/>
      <c r="FKE558" s="580"/>
      <c r="FKF558" s="3"/>
      <c r="FKG558" s="440"/>
      <c r="FKH558" s="3"/>
      <c r="FKI558" s="580"/>
      <c r="FKJ558" s="3"/>
      <c r="FKK558" s="440"/>
      <c r="FKL558" s="3"/>
      <c r="FKM558" s="580"/>
      <c r="FKN558" s="3"/>
      <c r="FKO558" s="440"/>
      <c r="FKP558" s="3"/>
      <c r="FKQ558" s="580"/>
      <c r="FKR558" s="3"/>
      <c r="FKS558" s="440"/>
      <c r="FKT558" s="3"/>
      <c r="FKU558" s="580"/>
      <c r="FKV558" s="3"/>
      <c r="FKW558" s="440"/>
      <c r="FKX558" s="3"/>
      <c r="FKY558" s="580"/>
      <c r="FKZ558" s="3"/>
      <c r="FLA558" s="440"/>
      <c r="FLB558" s="3"/>
      <c r="FLC558" s="580"/>
      <c r="FLD558" s="3"/>
      <c r="FLE558" s="440"/>
      <c r="FLF558" s="3"/>
      <c r="FLG558" s="580"/>
      <c r="FLH558" s="3"/>
      <c r="FLI558" s="440"/>
      <c r="FLJ558" s="3"/>
      <c r="FLK558" s="580"/>
      <c r="FLL558" s="3"/>
      <c r="FLM558" s="440"/>
      <c r="FLN558" s="3"/>
      <c r="FLO558" s="580"/>
      <c r="FLP558" s="3"/>
      <c r="FLQ558" s="440"/>
      <c r="FLR558" s="3"/>
      <c r="FLS558" s="580"/>
      <c r="FLT558" s="3"/>
      <c r="FLU558" s="440"/>
      <c r="FLV558" s="3"/>
      <c r="FLW558" s="580"/>
      <c r="FLX558" s="3"/>
      <c r="FLY558" s="440"/>
      <c r="FLZ558" s="3"/>
      <c r="FMA558" s="580"/>
      <c r="FMB558" s="3"/>
      <c r="FMC558" s="440"/>
      <c r="FMD558" s="3"/>
      <c r="FME558" s="580"/>
      <c r="FMF558" s="3"/>
      <c r="FMG558" s="440"/>
      <c r="FMH558" s="3"/>
      <c r="FMI558" s="580"/>
      <c r="FMJ558" s="3"/>
      <c r="FMK558" s="440"/>
      <c r="FML558" s="3"/>
      <c r="FMM558" s="580"/>
      <c r="FMN558" s="3"/>
      <c r="FMO558" s="440"/>
      <c r="FMP558" s="3"/>
      <c r="FMQ558" s="580"/>
      <c r="FMR558" s="3"/>
      <c r="FMS558" s="440"/>
      <c r="FMT558" s="3"/>
      <c r="FMU558" s="580"/>
      <c r="FMV558" s="3"/>
      <c r="FMW558" s="440"/>
      <c r="FMX558" s="3"/>
      <c r="FMY558" s="580"/>
      <c r="FMZ558" s="3"/>
      <c r="FNA558" s="440"/>
      <c r="FNB558" s="3"/>
      <c r="FNC558" s="580"/>
      <c r="FND558" s="3"/>
      <c r="FNE558" s="440"/>
      <c r="FNF558" s="3"/>
      <c r="FNG558" s="580"/>
      <c r="FNH558" s="3"/>
      <c r="FNI558" s="440"/>
      <c r="FNJ558" s="3"/>
      <c r="FNK558" s="580"/>
      <c r="FNL558" s="3"/>
      <c r="FNM558" s="440"/>
      <c r="FNN558" s="3"/>
      <c r="FNO558" s="580"/>
      <c r="FNP558" s="3"/>
      <c r="FNQ558" s="440"/>
      <c r="FNR558" s="3"/>
      <c r="FNS558" s="580"/>
      <c r="FNT558" s="3"/>
      <c r="FNU558" s="440"/>
      <c r="FNV558" s="3"/>
      <c r="FNW558" s="580"/>
      <c r="FNX558" s="3"/>
      <c r="FNY558" s="440"/>
      <c r="FNZ558" s="3"/>
      <c r="FOA558" s="580"/>
      <c r="FOB558" s="3"/>
      <c r="FOC558" s="440"/>
      <c r="FOD558" s="3"/>
      <c r="FOE558" s="580"/>
      <c r="FOF558" s="3"/>
      <c r="FOG558" s="440"/>
      <c r="FOH558" s="3"/>
      <c r="FOI558" s="580"/>
      <c r="FOJ558" s="3"/>
      <c r="FOK558" s="440"/>
      <c r="FOL558" s="3"/>
      <c r="FOM558" s="580"/>
      <c r="FON558" s="3"/>
      <c r="FOO558" s="440"/>
      <c r="FOP558" s="3"/>
      <c r="FOQ558" s="580"/>
      <c r="FOR558" s="3"/>
      <c r="FOS558" s="440"/>
      <c r="FOT558" s="3"/>
      <c r="FOU558" s="580"/>
      <c r="FOV558" s="3"/>
      <c r="FOW558" s="440"/>
      <c r="FOX558" s="3"/>
      <c r="FOY558" s="580"/>
      <c r="FOZ558" s="3"/>
      <c r="FPA558" s="440"/>
      <c r="FPB558" s="3"/>
      <c r="FPC558" s="580"/>
      <c r="FPD558" s="3"/>
      <c r="FPE558" s="440"/>
      <c r="FPF558" s="3"/>
      <c r="FPG558" s="580"/>
      <c r="FPH558" s="3"/>
      <c r="FPI558" s="440"/>
      <c r="FPJ558" s="3"/>
      <c r="FPK558" s="580"/>
      <c r="FPL558" s="3"/>
      <c r="FPM558" s="440"/>
      <c r="FPN558" s="3"/>
      <c r="FPO558" s="580"/>
      <c r="FPP558" s="3"/>
      <c r="FPQ558" s="440"/>
      <c r="FPR558" s="3"/>
      <c r="FPS558" s="580"/>
      <c r="FPT558" s="3"/>
      <c r="FPU558" s="440"/>
      <c r="FPV558" s="3"/>
      <c r="FPW558" s="580"/>
      <c r="FPX558" s="3"/>
      <c r="FPY558" s="440"/>
      <c r="FPZ558" s="3"/>
      <c r="FQA558" s="580"/>
      <c r="FQB558" s="3"/>
      <c r="FQC558" s="440"/>
      <c r="FQD558" s="3"/>
      <c r="FQE558" s="580"/>
      <c r="FQF558" s="3"/>
      <c r="FQG558" s="440"/>
      <c r="FQH558" s="3"/>
      <c r="FQI558" s="580"/>
      <c r="FQJ558" s="3"/>
      <c r="FQK558" s="440"/>
      <c r="FQL558" s="3"/>
      <c r="FQM558" s="580"/>
      <c r="FQN558" s="3"/>
      <c r="FQO558" s="440"/>
      <c r="FQP558" s="3"/>
      <c r="FQQ558" s="580"/>
      <c r="FQR558" s="3"/>
      <c r="FQS558" s="440"/>
      <c r="FQT558" s="3"/>
      <c r="FQU558" s="580"/>
      <c r="FQV558" s="3"/>
      <c r="FQW558" s="440"/>
      <c r="FQX558" s="3"/>
      <c r="FQY558" s="580"/>
      <c r="FQZ558" s="3"/>
      <c r="FRA558" s="440"/>
      <c r="FRB558" s="3"/>
      <c r="FRC558" s="580"/>
      <c r="FRD558" s="3"/>
      <c r="FRE558" s="440"/>
      <c r="FRF558" s="3"/>
      <c r="FRG558" s="580"/>
      <c r="FRH558" s="3"/>
      <c r="FRI558" s="440"/>
      <c r="FRJ558" s="3"/>
      <c r="FRK558" s="580"/>
      <c r="FRL558" s="3"/>
      <c r="FRM558" s="440"/>
      <c r="FRN558" s="3"/>
      <c r="FRO558" s="580"/>
      <c r="FRP558" s="3"/>
      <c r="FRQ558" s="440"/>
      <c r="FRR558" s="3"/>
      <c r="FRS558" s="580"/>
      <c r="FRT558" s="3"/>
      <c r="FRU558" s="440"/>
      <c r="FRV558" s="3"/>
      <c r="FRW558" s="580"/>
      <c r="FRX558" s="3"/>
      <c r="FRY558" s="440"/>
      <c r="FRZ558" s="3"/>
      <c r="FSA558" s="580"/>
      <c r="FSB558" s="3"/>
      <c r="FSC558" s="440"/>
      <c r="FSD558" s="3"/>
      <c r="FSE558" s="580"/>
      <c r="FSF558" s="3"/>
      <c r="FSG558" s="440"/>
      <c r="FSH558" s="3"/>
      <c r="FSI558" s="580"/>
      <c r="FSJ558" s="3"/>
      <c r="FSK558" s="440"/>
      <c r="FSL558" s="3"/>
      <c r="FSM558" s="580"/>
      <c r="FSN558" s="3"/>
      <c r="FSO558" s="440"/>
      <c r="FSP558" s="3"/>
      <c r="FSQ558" s="580"/>
      <c r="FSR558" s="3"/>
      <c r="FSS558" s="440"/>
      <c r="FST558" s="3"/>
      <c r="FSU558" s="580"/>
      <c r="FSV558" s="3"/>
      <c r="FSW558" s="440"/>
      <c r="FSX558" s="3"/>
      <c r="FSY558" s="580"/>
      <c r="FSZ558" s="3"/>
      <c r="FTA558" s="440"/>
      <c r="FTB558" s="3"/>
      <c r="FTC558" s="580"/>
      <c r="FTD558" s="3"/>
      <c r="FTE558" s="440"/>
      <c r="FTF558" s="3"/>
      <c r="FTG558" s="580"/>
      <c r="FTH558" s="3"/>
      <c r="FTI558" s="440"/>
      <c r="FTJ558" s="3"/>
      <c r="FTK558" s="580"/>
      <c r="FTL558" s="3"/>
      <c r="FTM558" s="440"/>
      <c r="FTN558" s="3"/>
      <c r="FTO558" s="580"/>
      <c r="FTP558" s="3"/>
      <c r="FTQ558" s="440"/>
      <c r="FTR558" s="3"/>
      <c r="FTS558" s="580"/>
      <c r="FTT558" s="3"/>
      <c r="FTU558" s="440"/>
      <c r="FTV558" s="3"/>
      <c r="FTW558" s="580"/>
      <c r="FTX558" s="3"/>
      <c r="FTY558" s="440"/>
      <c r="FTZ558" s="3"/>
      <c r="FUA558" s="580"/>
      <c r="FUB558" s="3"/>
      <c r="FUC558" s="440"/>
      <c r="FUD558" s="3"/>
      <c r="FUE558" s="580"/>
      <c r="FUF558" s="3"/>
      <c r="FUG558" s="440"/>
      <c r="FUH558" s="3"/>
      <c r="FUI558" s="580"/>
      <c r="FUJ558" s="3"/>
      <c r="FUK558" s="440"/>
      <c r="FUL558" s="3"/>
      <c r="FUM558" s="580"/>
      <c r="FUN558" s="3"/>
      <c r="FUO558" s="440"/>
      <c r="FUP558" s="3"/>
      <c r="FUQ558" s="580"/>
      <c r="FUR558" s="3"/>
      <c r="FUS558" s="440"/>
      <c r="FUT558" s="3"/>
      <c r="FUU558" s="580"/>
      <c r="FUV558" s="3"/>
      <c r="FUW558" s="440"/>
      <c r="FUX558" s="3"/>
      <c r="FUY558" s="580"/>
      <c r="FUZ558" s="3"/>
      <c r="FVA558" s="440"/>
      <c r="FVB558" s="3"/>
      <c r="FVC558" s="580"/>
      <c r="FVD558" s="3"/>
      <c r="FVE558" s="440"/>
      <c r="FVF558" s="3"/>
      <c r="FVG558" s="580"/>
      <c r="FVH558" s="3"/>
      <c r="FVI558" s="440"/>
      <c r="FVJ558" s="3"/>
      <c r="FVK558" s="580"/>
      <c r="FVL558" s="3"/>
      <c r="FVM558" s="440"/>
      <c r="FVN558" s="3"/>
      <c r="FVO558" s="580"/>
      <c r="FVP558" s="3"/>
      <c r="FVQ558" s="440"/>
      <c r="FVR558" s="3"/>
      <c r="FVS558" s="580"/>
      <c r="FVT558" s="3"/>
      <c r="FVU558" s="440"/>
      <c r="FVV558" s="3"/>
      <c r="FVW558" s="580"/>
      <c r="FVX558" s="3"/>
      <c r="FVY558" s="440"/>
      <c r="FVZ558" s="3"/>
      <c r="FWA558" s="580"/>
      <c r="FWB558" s="3"/>
      <c r="FWC558" s="440"/>
      <c r="FWD558" s="3"/>
      <c r="FWE558" s="580"/>
      <c r="FWF558" s="3"/>
      <c r="FWG558" s="440"/>
      <c r="FWH558" s="3"/>
      <c r="FWI558" s="580"/>
      <c r="FWJ558" s="3"/>
      <c r="FWK558" s="440"/>
      <c r="FWL558" s="3"/>
      <c r="FWM558" s="580"/>
      <c r="FWN558" s="3"/>
      <c r="FWO558" s="440"/>
      <c r="FWP558" s="3"/>
      <c r="FWQ558" s="580"/>
      <c r="FWR558" s="3"/>
      <c r="FWS558" s="440"/>
      <c r="FWT558" s="3"/>
      <c r="FWU558" s="580"/>
      <c r="FWV558" s="3"/>
      <c r="FWW558" s="440"/>
      <c r="FWX558" s="3"/>
      <c r="FWY558" s="580"/>
      <c r="FWZ558" s="3"/>
      <c r="FXA558" s="440"/>
      <c r="FXB558" s="3"/>
      <c r="FXC558" s="580"/>
      <c r="FXD558" s="3"/>
      <c r="FXE558" s="440"/>
      <c r="FXF558" s="3"/>
      <c r="FXG558" s="580"/>
      <c r="FXH558" s="3"/>
      <c r="FXI558" s="440"/>
      <c r="FXJ558" s="3"/>
      <c r="FXK558" s="580"/>
      <c r="FXL558" s="3"/>
      <c r="FXM558" s="440"/>
      <c r="FXN558" s="3"/>
      <c r="FXO558" s="580"/>
      <c r="FXP558" s="3"/>
      <c r="FXQ558" s="440"/>
      <c r="FXR558" s="3"/>
      <c r="FXS558" s="580"/>
      <c r="FXT558" s="3"/>
      <c r="FXU558" s="440"/>
      <c r="FXV558" s="3"/>
      <c r="FXW558" s="580"/>
      <c r="FXX558" s="3"/>
      <c r="FXY558" s="440"/>
      <c r="FXZ558" s="3"/>
      <c r="FYA558" s="580"/>
      <c r="FYB558" s="3"/>
      <c r="FYC558" s="440"/>
      <c r="FYD558" s="3"/>
      <c r="FYE558" s="580"/>
      <c r="FYF558" s="3"/>
      <c r="FYG558" s="440"/>
      <c r="FYH558" s="3"/>
      <c r="FYI558" s="580"/>
      <c r="FYJ558" s="3"/>
      <c r="FYK558" s="440"/>
      <c r="FYL558" s="3"/>
      <c r="FYM558" s="580"/>
      <c r="FYN558" s="3"/>
      <c r="FYO558" s="440"/>
      <c r="FYP558" s="3"/>
      <c r="FYQ558" s="580"/>
      <c r="FYR558" s="3"/>
      <c r="FYS558" s="440"/>
      <c r="FYT558" s="3"/>
      <c r="FYU558" s="580"/>
      <c r="FYV558" s="3"/>
      <c r="FYW558" s="440"/>
      <c r="FYX558" s="3"/>
      <c r="FYY558" s="580"/>
      <c r="FYZ558" s="3"/>
      <c r="FZA558" s="440"/>
      <c r="FZB558" s="3"/>
      <c r="FZC558" s="580"/>
      <c r="FZD558" s="3"/>
      <c r="FZE558" s="440"/>
      <c r="FZF558" s="3"/>
      <c r="FZG558" s="580"/>
      <c r="FZH558" s="3"/>
      <c r="FZI558" s="440"/>
      <c r="FZJ558" s="3"/>
      <c r="FZK558" s="580"/>
      <c r="FZL558" s="3"/>
      <c r="FZM558" s="440"/>
      <c r="FZN558" s="3"/>
      <c r="FZO558" s="580"/>
      <c r="FZP558" s="3"/>
      <c r="FZQ558" s="440"/>
      <c r="FZR558" s="3"/>
      <c r="FZS558" s="580"/>
      <c r="FZT558" s="3"/>
      <c r="FZU558" s="440"/>
      <c r="FZV558" s="3"/>
      <c r="FZW558" s="580"/>
      <c r="FZX558" s="3"/>
      <c r="FZY558" s="440"/>
      <c r="FZZ558" s="3"/>
      <c r="GAA558" s="580"/>
      <c r="GAB558" s="3"/>
      <c r="GAC558" s="440"/>
      <c r="GAD558" s="3"/>
      <c r="GAE558" s="580"/>
      <c r="GAF558" s="3"/>
      <c r="GAG558" s="440"/>
      <c r="GAH558" s="3"/>
      <c r="GAI558" s="580"/>
      <c r="GAJ558" s="3"/>
      <c r="GAK558" s="440"/>
      <c r="GAL558" s="3"/>
      <c r="GAM558" s="580"/>
      <c r="GAN558" s="3"/>
      <c r="GAO558" s="440"/>
      <c r="GAP558" s="3"/>
      <c r="GAQ558" s="580"/>
      <c r="GAR558" s="3"/>
      <c r="GAS558" s="440"/>
      <c r="GAT558" s="3"/>
      <c r="GAU558" s="580"/>
      <c r="GAV558" s="3"/>
      <c r="GAW558" s="440"/>
      <c r="GAX558" s="3"/>
      <c r="GAY558" s="580"/>
      <c r="GAZ558" s="3"/>
      <c r="GBA558" s="440"/>
      <c r="GBB558" s="3"/>
      <c r="GBC558" s="580"/>
      <c r="GBD558" s="3"/>
      <c r="GBE558" s="440"/>
      <c r="GBF558" s="3"/>
      <c r="GBG558" s="580"/>
      <c r="GBH558" s="3"/>
      <c r="GBI558" s="440"/>
      <c r="GBJ558" s="3"/>
      <c r="GBK558" s="580"/>
      <c r="GBL558" s="3"/>
      <c r="GBM558" s="440"/>
      <c r="GBN558" s="3"/>
      <c r="GBO558" s="580"/>
      <c r="GBP558" s="3"/>
      <c r="GBQ558" s="440"/>
      <c r="GBR558" s="3"/>
      <c r="GBS558" s="580"/>
      <c r="GBT558" s="3"/>
      <c r="GBU558" s="440"/>
      <c r="GBV558" s="3"/>
      <c r="GBW558" s="580"/>
      <c r="GBX558" s="3"/>
      <c r="GBY558" s="440"/>
      <c r="GBZ558" s="3"/>
      <c r="GCA558" s="580"/>
      <c r="GCB558" s="3"/>
      <c r="GCC558" s="440"/>
      <c r="GCD558" s="3"/>
      <c r="GCE558" s="580"/>
      <c r="GCF558" s="3"/>
      <c r="GCG558" s="440"/>
      <c r="GCH558" s="3"/>
      <c r="GCI558" s="580"/>
      <c r="GCJ558" s="3"/>
      <c r="GCK558" s="440"/>
      <c r="GCL558" s="3"/>
      <c r="GCM558" s="580"/>
      <c r="GCN558" s="3"/>
      <c r="GCO558" s="440"/>
      <c r="GCP558" s="3"/>
      <c r="GCQ558" s="580"/>
      <c r="GCR558" s="3"/>
      <c r="GCS558" s="440"/>
      <c r="GCT558" s="3"/>
      <c r="GCU558" s="580"/>
      <c r="GCV558" s="3"/>
      <c r="GCW558" s="440"/>
      <c r="GCX558" s="3"/>
      <c r="GCY558" s="580"/>
      <c r="GCZ558" s="3"/>
      <c r="GDA558" s="440"/>
      <c r="GDB558" s="3"/>
      <c r="GDC558" s="580"/>
      <c r="GDD558" s="3"/>
      <c r="GDE558" s="440"/>
      <c r="GDF558" s="3"/>
      <c r="GDG558" s="580"/>
      <c r="GDH558" s="3"/>
      <c r="GDI558" s="440"/>
      <c r="GDJ558" s="3"/>
      <c r="GDK558" s="580"/>
      <c r="GDL558" s="3"/>
      <c r="GDM558" s="440"/>
      <c r="GDN558" s="3"/>
      <c r="GDO558" s="580"/>
      <c r="GDP558" s="3"/>
      <c r="GDQ558" s="440"/>
      <c r="GDR558" s="3"/>
      <c r="GDS558" s="580"/>
      <c r="GDT558" s="3"/>
      <c r="GDU558" s="440"/>
      <c r="GDV558" s="3"/>
      <c r="GDW558" s="580"/>
      <c r="GDX558" s="3"/>
      <c r="GDY558" s="440"/>
      <c r="GDZ558" s="3"/>
      <c r="GEA558" s="580"/>
      <c r="GEB558" s="3"/>
      <c r="GEC558" s="440"/>
      <c r="GED558" s="3"/>
      <c r="GEE558" s="580"/>
      <c r="GEF558" s="3"/>
      <c r="GEG558" s="440"/>
      <c r="GEH558" s="3"/>
      <c r="GEI558" s="580"/>
      <c r="GEJ558" s="3"/>
      <c r="GEK558" s="440"/>
      <c r="GEL558" s="3"/>
      <c r="GEM558" s="580"/>
      <c r="GEN558" s="3"/>
      <c r="GEO558" s="440"/>
      <c r="GEP558" s="3"/>
      <c r="GEQ558" s="580"/>
      <c r="GER558" s="3"/>
      <c r="GES558" s="440"/>
      <c r="GET558" s="3"/>
      <c r="GEU558" s="580"/>
      <c r="GEV558" s="3"/>
      <c r="GEW558" s="440"/>
      <c r="GEX558" s="3"/>
      <c r="GEY558" s="580"/>
      <c r="GEZ558" s="3"/>
      <c r="GFA558" s="440"/>
      <c r="GFB558" s="3"/>
      <c r="GFC558" s="580"/>
      <c r="GFD558" s="3"/>
      <c r="GFE558" s="440"/>
      <c r="GFF558" s="3"/>
      <c r="GFG558" s="580"/>
      <c r="GFH558" s="3"/>
      <c r="GFI558" s="440"/>
      <c r="GFJ558" s="3"/>
      <c r="GFK558" s="580"/>
      <c r="GFL558" s="3"/>
      <c r="GFM558" s="440"/>
      <c r="GFN558" s="3"/>
      <c r="GFO558" s="580"/>
      <c r="GFP558" s="3"/>
      <c r="GFQ558" s="440"/>
      <c r="GFR558" s="3"/>
      <c r="GFS558" s="580"/>
      <c r="GFT558" s="3"/>
      <c r="GFU558" s="440"/>
      <c r="GFV558" s="3"/>
      <c r="GFW558" s="580"/>
      <c r="GFX558" s="3"/>
      <c r="GFY558" s="440"/>
      <c r="GFZ558" s="3"/>
      <c r="GGA558" s="580"/>
      <c r="GGB558" s="3"/>
      <c r="GGC558" s="440"/>
      <c r="GGD558" s="3"/>
      <c r="GGE558" s="580"/>
      <c r="GGF558" s="3"/>
      <c r="GGG558" s="440"/>
      <c r="GGH558" s="3"/>
      <c r="GGI558" s="580"/>
      <c r="GGJ558" s="3"/>
      <c r="GGK558" s="440"/>
      <c r="GGL558" s="3"/>
      <c r="GGM558" s="580"/>
      <c r="GGN558" s="3"/>
      <c r="GGO558" s="440"/>
      <c r="GGP558" s="3"/>
      <c r="GGQ558" s="580"/>
      <c r="GGR558" s="3"/>
      <c r="GGS558" s="440"/>
      <c r="GGT558" s="3"/>
      <c r="GGU558" s="580"/>
      <c r="GGV558" s="3"/>
      <c r="GGW558" s="440"/>
      <c r="GGX558" s="3"/>
      <c r="GGY558" s="580"/>
      <c r="GGZ558" s="3"/>
      <c r="GHA558" s="440"/>
      <c r="GHB558" s="3"/>
      <c r="GHC558" s="580"/>
      <c r="GHD558" s="3"/>
      <c r="GHE558" s="440"/>
      <c r="GHF558" s="3"/>
      <c r="GHG558" s="580"/>
      <c r="GHH558" s="3"/>
      <c r="GHI558" s="440"/>
      <c r="GHJ558" s="3"/>
      <c r="GHK558" s="580"/>
      <c r="GHL558" s="3"/>
      <c r="GHM558" s="440"/>
      <c r="GHN558" s="3"/>
      <c r="GHO558" s="580"/>
      <c r="GHP558" s="3"/>
      <c r="GHQ558" s="440"/>
      <c r="GHR558" s="3"/>
      <c r="GHS558" s="580"/>
      <c r="GHT558" s="3"/>
      <c r="GHU558" s="440"/>
      <c r="GHV558" s="3"/>
      <c r="GHW558" s="580"/>
      <c r="GHX558" s="3"/>
      <c r="GHY558" s="440"/>
      <c r="GHZ558" s="3"/>
      <c r="GIA558" s="580"/>
      <c r="GIB558" s="3"/>
      <c r="GIC558" s="440"/>
      <c r="GID558" s="3"/>
      <c r="GIE558" s="580"/>
      <c r="GIF558" s="3"/>
      <c r="GIG558" s="440"/>
      <c r="GIH558" s="3"/>
      <c r="GII558" s="580"/>
      <c r="GIJ558" s="3"/>
      <c r="GIK558" s="440"/>
      <c r="GIL558" s="3"/>
      <c r="GIM558" s="580"/>
      <c r="GIN558" s="3"/>
      <c r="GIO558" s="440"/>
      <c r="GIP558" s="3"/>
      <c r="GIQ558" s="580"/>
      <c r="GIR558" s="3"/>
      <c r="GIS558" s="440"/>
      <c r="GIT558" s="3"/>
      <c r="GIU558" s="580"/>
      <c r="GIV558" s="3"/>
      <c r="GIW558" s="440"/>
      <c r="GIX558" s="3"/>
      <c r="GIY558" s="580"/>
      <c r="GIZ558" s="3"/>
      <c r="GJA558" s="440"/>
      <c r="GJB558" s="3"/>
      <c r="GJC558" s="580"/>
      <c r="GJD558" s="3"/>
      <c r="GJE558" s="440"/>
      <c r="GJF558" s="3"/>
      <c r="GJG558" s="580"/>
      <c r="GJH558" s="3"/>
      <c r="GJI558" s="440"/>
      <c r="GJJ558" s="3"/>
      <c r="GJK558" s="580"/>
      <c r="GJL558" s="3"/>
      <c r="GJM558" s="440"/>
      <c r="GJN558" s="3"/>
      <c r="GJO558" s="580"/>
      <c r="GJP558" s="3"/>
      <c r="GJQ558" s="440"/>
      <c r="GJR558" s="3"/>
      <c r="GJS558" s="580"/>
      <c r="GJT558" s="3"/>
      <c r="GJU558" s="440"/>
      <c r="GJV558" s="3"/>
      <c r="GJW558" s="580"/>
      <c r="GJX558" s="3"/>
      <c r="GJY558" s="440"/>
      <c r="GJZ558" s="3"/>
      <c r="GKA558" s="580"/>
      <c r="GKB558" s="3"/>
      <c r="GKC558" s="440"/>
      <c r="GKD558" s="3"/>
      <c r="GKE558" s="580"/>
      <c r="GKF558" s="3"/>
      <c r="GKG558" s="440"/>
      <c r="GKH558" s="3"/>
      <c r="GKI558" s="580"/>
      <c r="GKJ558" s="3"/>
      <c r="GKK558" s="440"/>
      <c r="GKL558" s="3"/>
      <c r="GKM558" s="580"/>
      <c r="GKN558" s="3"/>
      <c r="GKO558" s="440"/>
      <c r="GKP558" s="3"/>
      <c r="GKQ558" s="580"/>
      <c r="GKR558" s="3"/>
      <c r="GKS558" s="440"/>
      <c r="GKT558" s="3"/>
      <c r="GKU558" s="580"/>
      <c r="GKV558" s="3"/>
      <c r="GKW558" s="440"/>
      <c r="GKX558" s="3"/>
      <c r="GKY558" s="580"/>
      <c r="GKZ558" s="3"/>
      <c r="GLA558" s="440"/>
      <c r="GLB558" s="3"/>
      <c r="GLC558" s="580"/>
      <c r="GLD558" s="3"/>
      <c r="GLE558" s="440"/>
      <c r="GLF558" s="3"/>
      <c r="GLG558" s="580"/>
      <c r="GLH558" s="3"/>
      <c r="GLI558" s="440"/>
      <c r="GLJ558" s="3"/>
      <c r="GLK558" s="580"/>
      <c r="GLL558" s="3"/>
      <c r="GLM558" s="440"/>
      <c r="GLN558" s="3"/>
      <c r="GLO558" s="580"/>
      <c r="GLP558" s="3"/>
      <c r="GLQ558" s="440"/>
      <c r="GLR558" s="3"/>
      <c r="GLS558" s="580"/>
      <c r="GLT558" s="3"/>
      <c r="GLU558" s="440"/>
      <c r="GLV558" s="3"/>
      <c r="GLW558" s="580"/>
      <c r="GLX558" s="3"/>
      <c r="GLY558" s="440"/>
      <c r="GLZ558" s="3"/>
      <c r="GMA558" s="580"/>
      <c r="GMB558" s="3"/>
      <c r="GMC558" s="440"/>
      <c r="GMD558" s="3"/>
      <c r="GME558" s="580"/>
      <c r="GMF558" s="3"/>
      <c r="GMG558" s="440"/>
      <c r="GMH558" s="3"/>
      <c r="GMI558" s="580"/>
      <c r="GMJ558" s="3"/>
      <c r="GMK558" s="440"/>
      <c r="GML558" s="3"/>
      <c r="GMM558" s="580"/>
      <c r="GMN558" s="3"/>
      <c r="GMO558" s="440"/>
      <c r="GMP558" s="3"/>
      <c r="GMQ558" s="580"/>
      <c r="GMR558" s="3"/>
      <c r="GMS558" s="440"/>
      <c r="GMT558" s="3"/>
      <c r="GMU558" s="580"/>
      <c r="GMV558" s="3"/>
      <c r="GMW558" s="440"/>
      <c r="GMX558" s="3"/>
      <c r="GMY558" s="580"/>
      <c r="GMZ558" s="3"/>
      <c r="GNA558" s="440"/>
      <c r="GNB558" s="3"/>
      <c r="GNC558" s="580"/>
      <c r="GND558" s="3"/>
      <c r="GNE558" s="440"/>
      <c r="GNF558" s="3"/>
      <c r="GNG558" s="580"/>
      <c r="GNH558" s="3"/>
      <c r="GNI558" s="440"/>
      <c r="GNJ558" s="3"/>
      <c r="GNK558" s="580"/>
      <c r="GNL558" s="3"/>
      <c r="GNM558" s="440"/>
      <c r="GNN558" s="3"/>
      <c r="GNO558" s="580"/>
      <c r="GNP558" s="3"/>
      <c r="GNQ558" s="440"/>
      <c r="GNR558" s="3"/>
      <c r="GNS558" s="580"/>
      <c r="GNT558" s="3"/>
      <c r="GNU558" s="440"/>
      <c r="GNV558" s="3"/>
      <c r="GNW558" s="580"/>
      <c r="GNX558" s="3"/>
      <c r="GNY558" s="440"/>
      <c r="GNZ558" s="3"/>
      <c r="GOA558" s="580"/>
      <c r="GOB558" s="3"/>
      <c r="GOC558" s="440"/>
      <c r="GOD558" s="3"/>
      <c r="GOE558" s="580"/>
      <c r="GOF558" s="3"/>
      <c r="GOG558" s="440"/>
      <c r="GOH558" s="3"/>
      <c r="GOI558" s="580"/>
      <c r="GOJ558" s="3"/>
      <c r="GOK558" s="440"/>
      <c r="GOL558" s="3"/>
      <c r="GOM558" s="580"/>
      <c r="GON558" s="3"/>
      <c r="GOO558" s="440"/>
      <c r="GOP558" s="3"/>
      <c r="GOQ558" s="580"/>
      <c r="GOR558" s="3"/>
      <c r="GOS558" s="440"/>
      <c r="GOT558" s="3"/>
      <c r="GOU558" s="580"/>
      <c r="GOV558" s="3"/>
      <c r="GOW558" s="440"/>
      <c r="GOX558" s="3"/>
      <c r="GOY558" s="580"/>
      <c r="GOZ558" s="3"/>
      <c r="GPA558" s="440"/>
      <c r="GPB558" s="3"/>
      <c r="GPC558" s="580"/>
      <c r="GPD558" s="3"/>
      <c r="GPE558" s="440"/>
      <c r="GPF558" s="3"/>
      <c r="GPG558" s="580"/>
      <c r="GPH558" s="3"/>
      <c r="GPI558" s="440"/>
      <c r="GPJ558" s="3"/>
      <c r="GPK558" s="580"/>
      <c r="GPL558" s="3"/>
      <c r="GPM558" s="440"/>
      <c r="GPN558" s="3"/>
      <c r="GPO558" s="580"/>
      <c r="GPP558" s="3"/>
      <c r="GPQ558" s="440"/>
      <c r="GPR558" s="3"/>
      <c r="GPS558" s="580"/>
      <c r="GPT558" s="3"/>
      <c r="GPU558" s="440"/>
      <c r="GPV558" s="3"/>
      <c r="GPW558" s="580"/>
      <c r="GPX558" s="3"/>
      <c r="GPY558" s="440"/>
      <c r="GPZ558" s="3"/>
      <c r="GQA558" s="580"/>
      <c r="GQB558" s="3"/>
      <c r="GQC558" s="440"/>
      <c r="GQD558" s="3"/>
      <c r="GQE558" s="580"/>
      <c r="GQF558" s="3"/>
      <c r="GQG558" s="440"/>
      <c r="GQH558" s="3"/>
      <c r="GQI558" s="580"/>
      <c r="GQJ558" s="3"/>
      <c r="GQK558" s="440"/>
      <c r="GQL558" s="3"/>
      <c r="GQM558" s="580"/>
      <c r="GQN558" s="3"/>
      <c r="GQO558" s="440"/>
      <c r="GQP558" s="3"/>
      <c r="GQQ558" s="580"/>
      <c r="GQR558" s="3"/>
      <c r="GQS558" s="440"/>
      <c r="GQT558" s="3"/>
      <c r="GQU558" s="580"/>
      <c r="GQV558" s="3"/>
      <c r="GQW558" s="440"/>
      <c r="GQX558" s="3"/>
      <c r="GQY558" s="580"/>
      <c r="GQZ558" s="3"/>
      <c r="GRA558" s="440"/>
      <c r="GRB558" s="3"/>
      <c r="GRC558" s="580"/>
      <c r="GRD558" s="3"/>
      <c r="GRE558" s="440"/>
      <c r="GRF558" s="3"/>
      <c r="GRG558" s="580"/>
      <c r="GRH558" s="3"/>
      <c r="GRI558" s="440"/>
      <c r="GRJ558" s="3"/>
      <c r="GRK558" s="580"/>
      <c r="GRL558" s="3"/>
      <c r="GRM558" s="440"/>
      <c r="GRN558" s="3"/>
      <c r="GRO558" s="580"/>
      <c r="GRP558" s="3"/>
      <c r="GRQ558" s="440"/>
      <c r="GRR558" s="3"/>
      <c r="GRS558" s="580"/>
      <c r="GRT558" s="3"/>
      <c r="GRU558" s="440"/>
      <c r="GRV558" s="3"/>
      <c r="GRW558" s="580"/>
      <c r="GRX558" s="3"/>
      <c r="GRY558" s="440"/>
      <c r="GRZ558" s="3"/>
      <c r="GSA558" s="580"/>
      <c r="GSB558" s="3"/>
      <c r="GSC558" s="440"/>
      <c r="GSD558" s="3"/>
      <c r="GSE558" s="580"/>
      <c r="GSF558" s="3"/>
      <c r="GSG558" s="440"/>
      <c r="GSH558" s="3"/>
      <c r="GSI558" s="580"/>
      <c r="GSJ558" s="3"/>
      <c r="GSK558" s="440"/>
      <c r="GSL558" s="3"/>
      <c r="GSM558" s="580"/>
      <c r="GSN558" s="3"/>
      <c r="GSO558" s="440"/>
      <c r="GSP558" s="3"/>
      <c r="GSQ558" s="580"/>
      <c r="GSR558" s="3"/>
      <c r="GSS558" s="440"/>
      <c r="GST558" s="3"/>
      <c r="GSU558" s="580"/>
      <c r="GSV558" s="3"/>
      <c r="GSW558" s="440"/>
      <c r="GSX558" s="3"/>
      <c r="GSY558" s="580"/>
      <c r="GSZ558" s="3"/>
      <c r="GTA558" s="440"/>
      <c r="GTB558" s="3"/>
      <c r="GTC558" s="580"/>
      <c r="GTD558" s="3"/>
      <c r="GTE558" s="440"/>
      <c r="GTF558" s="3"/>
      <c r="GTG558" s="580"/>
      <c r="GTH558" s="3"/>
      <c r="GTI558" s="440"/>
      <c r="GTJ558" s="3"/>
      <c r="GTK558" s="580"/>
      <c r="GTL558" s="3"/>
      <c r="GTM558" s="440"/>
      <c r="GTN558" s="3"/>
      <c r="GTO558" s="580"/>
      <c r="GTP558" s="3"/>
      <c r="GTQ558" s="440"/>
      <c r="GTR558" s="3"/>
      <c r="GTS558" s="580"/>
      <c r="GTT558" s="3"/>
      <c r="GTU558" s="440"/>
      <c r="GTV558" s="3"/>
      <c r="GTW558" s="580"/>
      <c r="GTX558" s="3"/>
      <c r="GTY558" s="440"/>
      <c r="GTZ558" s="3"/>
      <c r="GUA558" s="580"/>
      <c r="GUB558" s="3"/>
      <c r="GUC558" s="440"/>
      <c r="GUD558" s="3"/>
      <c r="GUE558" s="580"/>
      <c r="GUF558" s="3"/>
      <c r="GUG558" s="440"/>
      <c r="GUH558" s="3"/>
      <c r="GUI558" s="580"/>
      <c r="GUJ558" s="3"/>
      <c r="GUK558" s="440"/>
      <c r="GUL558" s="3"/>
      <c r="GUM558" s="580"/>
      <c r="GUN558" s="3"/>
      <c r="GUO558" s="440"/>
      <c r="GUP558" s="3"/>
      <c r="GUQ558" s="580"/>
      <c r="GUR558" s="3"/>
      <c r="GUS558" s="440"/>
      <c r="GUT558" s="3"/>
      <c r="GUU558" s="580"/>
      <c r="GUV558" s="3"/>
      <c r="GUW558" s="440"/>
      <c r="GUX558" s="3"/>
      <c r="GUY558" s="580"/>
      <c r="GUZ558" s="3"/>
      <c r="GVA558" s="440"/>
      <c r="GVB558" s="3"/>
      <c r="GVC558" s="580"/>
      <c r="GVD558" s="3"/>
      <c r="GVE558" s="440"/>
      <c r="GVF558" s="3"/>
      <c r="GVG558" s="580"/>
      <c r="GVH558" s="3"/>
      <c r="GVI558" s="440"/>
      <c r="GVJ558" s="3"/>
      <c r="GVK558" s="580"/>
      <c r="GVL558" s="3"/>
      <c r="GVM558" s="440"/>
      <c r="GVN558" s="3"/>
      <c r="GVO558" s="580"/>
      <c r="GVP558" s="3"/>
      <c r="GVQ558" s="440"/>
      <c r="GVR558" s="3"/>
      <c r="GVS558" s="580"/>
      <c r="GVT558" s="3"/>
      <c r="GVU558" s="440"/>
      <c r="GVV558" s="3"/>
      <c r="GVW558" s="580"/>
      <c r="GVX558" s="3"/>
      <c r="GVY558" s="440"/>
      <c r="GVZ558" s="3"/>
      <c r="GWA558" s="580"/>
      <c r="GWB558" s="3"/>
      <c r="GWC558" s="440"/>
      <c r="GWD558" s="3"/>
      <c r="GWE558" s="580"/>
      <c r="GWF558" s="3"/>
      <c r="GWG558" s="440"/>
      <c r="GWH558" s="3"/>
      <c r="GWI558" s="580"/>
      <c r="GWJ558" s="3"/>
      <c r="GWK558" s="440"/>
      <c r="GWL558" s="3"/>
      <c r="GWM558" s="580"/>
      <c r="GWN558" s="3"/>
      <c r="GWO558" s="440"/>
      <c r="GWP558" s="3"/>
      <c r="GWQ558" s="580"/>
      <c r="GWR558" s="3"/>
      <c r="GWS558" s="440"/>
      <c r="GWT558" s="3"/>
      <c r="GWU558" s="580"/>
      <c r="GWV558" s="3"/>
      <c r="GWW558" s="440"/>
      <c r="GWX558" s="3"/>
      <c r="GWY558" s="580"/>
      <c r="GWZ558" s="3"/>
      <c r="GXA558" s="440"/>
      <c r="GXB558" s="3"/>
      <c r="GXC558" s="580"/>
      <c r="GXD558" s="3"/>
      <c r="GXE558" s="440"/>
      <c r="GXF558" s="3"/>
      <c r="GXG558" s="580"/>
      <c r="GXH558" s="3"/>
      <c r="GXI558" s="440"/>
      <c r="GXJ558" s="3"/>
      <c r="GXK558" s="580"/>
      <c r="GXL558" s="3"/>
      <c r="GXM558" s="440"/>
      <c r="GXN558" s="3"/>
      <c r="GXO558" s="580"/>
      <c r="GXP558" s="3"/>
      <c r="GXQ558" s="440"/>
      <c r="GXR558" s="3"/>
      <c r="GXS558" s="580"/>
      <c r="GXT558" s="3"/>
      <c r="GXU558" s="440"/>
      <c r="GXV558" s="3"/>
      <c r="GXW558" s="580"/>
      <c r="GXX558" s="3"/>
      <c r="GXY558" s="440"/>
      <c r="GXZ558" s="3"/>
      <c r="GYA558" s="580"/>
      <c r="GYB558" s="3"/>
      <c r="GYC558" s="440"/>
      <c r="GYD558" s="3"/>
      <c r="GYE558" s="580"/>
      <c r="GYF558" s="3"/>
      <c r="GYG558" s="440"/>
      <c r="GYH558" s="3"/>
      <c r="GYI558" s="580"/>
      <c r="GYJ558" s="3"/>
      <c r="GYK558" s="440"/>
      <c r="GYL558" s="3"/>
      <c r="GYM558" s="580"/>
      <c r="GYN558" s="3"/>
      <c r="GYO558" s="440"/>
      <c r="GYP558" s="3"/>
      <c r="GYQ558" s="580"/>
      <c r="GYR558" s="3"/>
      <c r="GYS558" s="440"/>
      <c r="GYT558" s="3"/>
      <c r="GYU558" s="580"/>
      <c r="GYV558" s="3"/>
      <c r="GYW558" s="440"/>
      <c r="GYX558" s="3"/>
      <c r="GYY558" s="580"/>
      <c r="GYZ558" s="3"/>
      <c r="GZA558" s="440"/>
      <c r="GZB558" s="3"/>
      <c r="GZC558" s="580"/>
      <c r="GZD558" s="3"/>
      <c r="GZE558" s="440"/>
      <c r="GZF558" s="3"/>
      <c r="GZG558" s="580"/>
      <c r="GZH558" s="3"/>
      <c r="GZI558" s="440"/>
      <c r="GZJ558" s="3"/>
      <c r="GZK558" s="580"/>
      <c r="GZL558" s="3"/>
      <c r="GZM558" s="440"/>
      <c r="GZN558" s="3"/>
      <c r="GZO558" s="580"/>
      <c r="GZP558" s="3"/>
      <c r="GZQ558" s="440"/>
      <c r="GZR558" s="3"/>
      <c r="GZS558" s="580"/>
      <c r="GZT558" s="3"/>
      <c r="GZU558" s="440"/>
      <c r="GZV558" s="3"/>
      <c r="GZW558" s="580"/>
      <c r="GZX558" s="3"/>
      <c r="GZY558" s="440"/>
      <c r="GZZ558" s="3"/>
      <c r="HAA558" s="580"/>
      <c r="HAB558" s="3"/>
      <c r="HAC558" s="440"/>
      <c r="HAD558" s="3"/>
      <c r="HAE558" s="580"/>
      <c r="HAF558" s="3"/>
      <c r="HAG558" s="440"/>
      <c r="HAH558" s="3"/>
      <c r="HAI558" s="580"/>
      <c r="HAJ558" s="3"/>
      <c r="HAK558" s="440"/>
      <c r="HAL558" s="3"/>
      <c r="HAM558" s="580"/>
      <c r="HAN558" s="3"/>
      <c r="HAO558" s="440"/>
      <c r="HAP558" s="3"/>
      <c r="HAQ558" s="580"/>
      <c r="HAR558" s="3"/>
      <c r="HAS558" s="440"/>
      <c r="HAT558" s="3"/>
      <c r="HAU558" s="580"/>
      <c r="HAV558" s="3"/>
      <c r="HAW558" s="440"/>
      <c r="HAX558" s="3"/>
      <c r="HAY558" s="580"/>
      <c r="HAZ558" s="3"/>
      <c r="HBA558" s="440"/>
      <c r="HBB558" s="3"/>
      <c r="HBC558" s="580"/>
      <c r="HBD558" s="3"/>
      <c r="HBE558" s="440"/>
      <c r="HBF558" s="3"/>
      <c r="HBG558" s="580"/>
      <c r="HBH558" s="3"/>
      <c r="HBI558" s="440"/>
      <c r="HBJ558" s="3"/>
      <c r="HBK558" s="580"/>
      <c r="HBL558" s="3"/>
      <c r="HBM558" s="440"/>
      <c r="HBN558" s="3"/>
      <c r="HBO558" s="580"/>
      <c r="HBP558" s="3"/>
      <c r="HBQ558" s="440"/>
      <c r="HBR558" s="3"/>
      <c r="HBS558" s="580"/>
      <c r="HBT558" s="3"/>
      <c r="HBU558" s="440"/>
      <c r="HBV558" s="3"/>
      <c r="HBW558" s="580"/>
      <c r="HBX558" s="3"/>
      <c r="HBY558" s="440"/>
      <c r="HBZ558" s="3"/>
      <c r="HCA558" s="580"/>
      <c r="HCB558" s="3"/>
      <c r="HCC558" s="440"/>
      <c r="HCD558" s="3"/>
      <c r="HCE558" s="580"/>
      <c r="HCF558" s="3"/>
      <c r="HCG558" s="440"/>
      <c r="HCH558" s="3"/>
      <c r="HCI558" s="580"/>
      <c r="HCJ558" s="3"/>
      <c r="HCK558" s="440"/>
      <c r="HCL558" s="3"/>
      <c r="HCM558" s="580"/>
      <c r="HCN558" s="3"/>
      <c r="HCO558" s="440"/>
      <c r="HCP558" s="3"/>
      <c r="HCQ558" s="580"/>
      <c r="HCR558" s="3"/>
      <c r="HCS558" s="440"/>
      <c r="HCT558" s="3"/>
      <c r="HCU558" s="580"/>
      <c r="HCV558" s="3"/>
      <c r="HCW558" s="440"/>
      <c r="HCX558" s="3"/>
      <c r="HCY558" s="580"/>
      <c r="HCZ558" s="3"/>
      <c r="HDA558" s="440"/>
      <c r="HDB558" s="3"/>
      <c r="HDC558" s="580"/>
      <c r="HDD558" s="3"/>
      <c r="HDE558" s="440"/>
      <c r="HDF558" s="3"/>
      <c r="HDG558" s="580"/>
      <c r="HDH558" s="3"/>
      <c r="HDI558" s="440"/>
      <c r="HDJ558" s="3"/>
      <c r="HDK558" s="580"/>
      <c r="HDL558" s="3"/>
      <c r="HDM558" s="440"/>
      <c r="HDN558" s="3"/>
      <c r="HDO558" s="580"/>
      <c r="HDP558" s="3"/>
      <c r="HDQ558" s="440"/>
      <c r="HDR558" s="3"/>
      <c r="HDS558" s="580"/>
      <c r="HDT558" s="3"/>
      <c r="HDU558" s="440"/>
      <c r="HDV558" s="3"/>
      <c r="HDW558" s="580"/>
      <c r="HDX558" s="3"/>
      <c r="HDY558" s="440"/>
      <c r="HDZ558" s="3"/>
      <c r="HEA558" s="580"/>
      <c r="HEB558" s="3"/>
      <c r="HEC558" s="440"/>
      <c r="HED558" s="3"/>
      <c r="HEE558" s="580"/>
      <c r="HEF558" s="3"/>
      <c r="HEG558" s="440"/>
      <c r="HEH558" s="3"/>
      <c r="HEI558" s="580"/>
      <c r="HEJ558" s="3"/>
      <c r="HEK558" s="440"/>
      <c r="HEL558" s="3"/>
      <c r="HEM558" s="580"/>
      <c r="HEN558" s="3"/>
      <c r="HEO558" s="440"/>
      <c r="HEP558" s="3"/>
      <c r="HEQ558" s="580"/>
      <c r="HER558" s="3"/>
      <c r="HES558" s="440"/>
      <c r="HET558" s="3"/>
      <c r="HEU558" s="580"/>
      <c r="HEV558" s="3"/>
      <c r="HEW558" s="440"/>
      <c r="HEX558" s="3"/>
      <c r="HEY558" s="580"/>
      <c r="HEZ558" s="3"/>
      <c r="HFA558" s="440"/>
      <c r="HFB558" s="3"/>
      <c r="HFC558" s="580"/>
      <c r="HFD558" s="3"/>
      <c r="HFE558" s="440"/>
      <c r="HFF558" s="3"/>
      <c r="HFG558" s="580"/>
      <c r="HFH558" s="3"/>
      <c r="HFI558" s="440"/>
      <c r="HFJ558" s="3"/>
      <c r="HFK558" s="580"/>
      <c r="HFL558" s="3"/>
      <c r="HFM558" s="440"/>
      <c r="HFN558" s="3"/>
      <c r="HFO558" s="580"/>
      <c r="HFP558" s="3"/>
      <c r="HFQ558" s="440"/>
      <c r="HFR558" s="3"/>
      <c r="HFS558" s="580"/>
      <c r="HFT558" s="3"/>
      <c r="HFU558" s="440"/>
      <c r="HFV558" s="3"/>
      <c r="HFW558" s="580"/>
      <c r="HFX558" s="3"/>
      <c r="HFY558" s="440"/>
      <c r="HFZ558" s="3"/>
      <c r="HGA558" s="580"/>
      <c r="HGB558" s="3"/>
      <c r="HGC558" s="440"/>
      <c r="HGD558" s="3"/>
      <c r="HGE558" s="580"/>
      <c r="HGF558" s="3"/>
      <c r="HGG558" s="440"/>
      <c r="HGH558" s="3"/>
      <c r="HGI558" s="580"/>
      <c r="HGJ558" s="3"/>
      <c r="HGK558" s="440"/>
      <c r="HGL558" s="3"/>
      <c r="HGM558" s="580"/>
      <c r="HGN558" s="3"/>
      <c r="HGO558" s="440"/>
      <c r="HGP558" s="3"/>
      <c r="HGQ558" s="580"/>
      <c r="HGR558" s="3"/>
      <c r="HGS558" s="440"/>
      <c r="HGT558" s="3"/>
      <c r="HGU558" s="580"/>
      <c r="HGV558" s="3"/>
      <c r="HGW558" s="440"/>
      <c r="HGX558" s="3"/>
      <c r="HGY558" s="580"/>
      <c r="HGZ558" s="3"/>
      <c r="HHA558" s="440"/>
      <c r="HHB558" s="3"/>
      <c r="HHC558" s="580"/>
      <c r="HHD558" s="3"/>
      <c r="HHE558" s="440"/>
      <c r="HHF558" s="3"/>
      <c r="HHG558" s="580"/>
      <c r="HHH558" s="3"/>
      <c r="HHI558" s="440"/>
      <c r="HHJ558" s="3"/>
      <c r="HHK558" s="580"/>
      <c r="HHL558" s="3"/>
      <c r="HHM558" s="440"/>
      <c r="HHN558" s="3"/>
      <c r="HHO558" s="580"/>
      <c r="HHP558" s="3"/>
      <c r="HHQ558" s="440"/>
      <c r="HHR558" s="3"/>
      <c r="HHS558" s="580"/>
      <c r="HHT558" s="3"/>
      <c r="HHU558" s="440"/>
      <c r="HHV558" s="3"/>
      <c r="HHW558" s="580"/>
      <c r="HHX558" s="3"/>
      <c r="HHY558" s="440"/>
      <c r="HHZ558" s="3"/>
      <c r="HIA558" s="580"/>
      <c r="HIB558" s="3"/>
      <c r="HIC558" s="440"/>
      <c r="HID558" s="3"/>
      <c r="HIE558" s="580"/>
      <c r="HIF558" s="3"/>
      <c r="HIG558" s="440"/>
      <c r="HIH558" s="3"/>
      <c r="HII558" s="580"/>
      <c r="HIJ558" s="3"/>
      <c r="HIK558" s="440"/>
      <c r="HIL558" s="3"/>
      <c r="HIM558" s="580"/>
      <c r="HIN558" s="3"/>
      <c r="HIO558" s="440"/>
      <c r="HIP558" s="3"/>
      <c r="HIQ558" s="580"/>
      <c r="HIR558" s="3"/>
      <c r="HIS558" s="440"/>
      <c r="HIT558" s="3"/>
      <c r="HIU558" s="580"/>
      <c r="HIV558" s="3"/>
      <c r="HIW558" s="440"/>
      <c r="HIX558" s="3"/>
      <c r="HIY558" s="580"/>
      <c r="HIZ558" s="3"/>
      <c r="HJA558" s="440"/>
      <c r="HJB558" s="3"/>
      <c r="HJC558" s="580"/>
      <c r="HJD558" s="3"/>
      <c r="HJE558" s="440"/>
      <c r="HJF558" s="3"/>
      <c r="HJG558" s="580"/>
      <c r="HJH558" s="3"/>
      <c r="HJI558" s="440"/>
      <c r="HJJ558" s="3"/>
      <c r="HJK558" s="580"/>
      <c r="HJL558" s="3"/>
      <c r="HJM558" s="440"/>
      <c r="HJN558" s="3"/>
      <c r="HJO558" s="580"/>
      <c r="HJP558" s="3"/>
      <c r="HJQ558" s="440"/>
      <c r="HJR558" s="3"/>
      <c r="HJS558" s="580"/>
      <c r="HJT558" s="3"/>
      <c r="HJU558" s="440"/>
      <c r="HJV558" s="3"/>
      <c r="HJW558" s="580"/>
      <c r="HJX558" s="3"/>
      <c r="HJY558" s="440"/>
      <c r="HJZ558" s="3"/>
      <c r="HKA558" s="580"/>
      <c r="HKB558" s="3"/>
      <c r="HKC558" s="440"/>
      <c r="HKD558" s="3"/>
      <c r="HKE558" s="580"/>
      <c r="HKF558" s="3"/>
      <c r="HKG558" s="440"/>
      <c r="HKH558" s="3"/>
      <c r="HKI558" s="580"/>
      <c r="HKJ558" s="3"/>
      <c r="HKK558" s="440"/>
      <c r="HKL558" s="3"/>
      <c r="HKM558" s="580"/>
      <c r="HKN558" s="3"/>
      <c r="HKO558" s="440"/>
      <c r="HKP558" s="3"/>
      <c r="HKQ558" s="580"/>
      <c r="HKR558" s="3"/>
      <c r="HKS558" s="440"/>
      <c r="HKT558" s="3"/>
      <c r="HKU558" s="580"/>
      <c r="HKV558" s="3"/>
      <c r="HKW558" s="440"/>
      <c r="HKX558" s="3"/>
      <c r="HKY558" s="580"/>
      <c r="HKZ558" s="3"/>
      <c r="HLA558" s="440"/>
      <c r="HLB558" s="3"/>
      <c r="HLC558" s="580"/>
      <c r="HLD558" s="3"/>
      <c r="HLE558" s="440"/>
      <c r="HLF558" s="3"/>
      <c r="HLG558" s="580"/>
      <c r="HLH558" s="3"/>
      <c r="HLI558" s="440"/>
      <c r="HLJ558" s="3"/>
      <c r="HLK558" s="580"/>
      <c r="HLL558" s="3"/>
      <c r="HLM558" s="440"/>
      <c r="HLN558" s="3"/>
      <c r="HLO558" s="580"/>
      <c r="HLP558" s="3"/>
      <c r="HLQ558" s="440"/>
      <c r="HLR558" s="3"/>
      <c r="HLS558" s="580"/>
      <c r="HLT558" s="3"/>
      <c r="HLU558" s="440"/>
      <c r="HLV558" s="3"/>
      <c r="HLW558" s="580"/>
      <c r="HLX558" s="3"/>
      <c r="HLY558" s="440"/>
      <c r="HLZ558" s="3"/>
      <c r="HMA558" s="580"/>
      <c r="HMB558" s="3"/>
      <c r="HMC558" s="440"/>
      <c r="HMD558" s="3"/>
      <c r="HME558" s="580"/>
      <c r="HMF558" s="3"/>
      <c r="HMG558" s="440"/>
      <c r="HMH558" s="3"/>
      <c r="HMI558" s="580"/>
      <c r="HMJ558" s="3"/>
      <c r="HMK558" s="440"/>
      <c r="HML558" s="3"/>
      <c r="HMM558" s="580"/>
      <c r="HMN558" s="3"/>
      <c r="HMO558" s="440"/>
      <c r="HMP558" s="3"/>
      <c r="HMQ558" s="580"/>
      <c r="HMR558" s="3"/>
      <c r="HMS558" s="440"/>
      <c r="HMT558" s="3"/>
      <c r="HMU558" s="580"/>
      <c r="HMV558" s="3"/>
      <c r="HMW558" s="440"/>
      <c r="HMX558" s="3"/>
      <c r="HMY558" s="580"/>
      <c r="HMZ558" s="3"/>
      <c r="HNA558" s="440"/>
      <c r="HNB558" s="3"/>
      <c r="HNC558" s="580"/>
      <c r="HND558" s="3"/>
      <c r="HNE558" s="440"/>
      <c r="HNF558" s="3"/>
      <c r="HNG558" s="580"/>
      <c r="HNH558" s="3"/>
      <c r="HNI558" s="440"/>
      <c r="HNJ558" s="3"/>
      <c r="HNK558" s="580"/>
      <c r="HNL558" s="3"/>
      <c r="HNM558" s="440"/>
      <c r="HNN558" s="3"/>
      <c r="HNO558" s="580"/>
      <c r="HNP558" s="3"/>
      <c r="HNQ558" s="440"/>
      <c r="HNR558" s="3"/>
      <c r="HNS558" s="580"/>
      <c r="HNT558" s="3"/>
      <c r="HNU558" s="440"/>
      <c r="HNV558" s="3"/>
      <c r="HNW558" s="580"/>
      <c r="HNX558" s="3"/>
      <c r="HNY558" s="440"/>
      <c r="HNZ558" s="3"/>
      <c r="HOA558" s="580"/>
      <c r="HOB558" s="3"/>
      <c r="HOC558" s="440"/>
      <c r="HOD558" s="3"/>
      <c r="HOE558" s="580"/>
      <c r="HOF558" s="3"/>
      <c r="HOG558" s="440"/>
      <c r="HOH558" s="3"/>
      <c r="HOI558" s="580"/>
      <c r="HOJ558" s="3"/>
      <c r="HOK558" s="440"/>
      <c r="HOL558" s="3"/>
      <c r="HOM558" s="580"/>
      <c r="HON558" s="3"/>
      <c r="HOO558" s="440"/>
      <c r="HOP558" s="3"/>
      <c r="HOQ558" s="580"/>
      <c r="HOR558" s="3"/>
      <c r="HOS558" s="440"/>
      <c r="HOT558" s="3"/>
      <c r="HOU558" s="580"/>
      <c r="HOV558" s="3"/>
      <c r="HOW558" s="440"/>
      <c r="HOX558" s="3"/>
      <c r="HOY558" s="580"/>
      <c r="HOZ558" s="3"/>
      <c r="HPA558" s="440"/>
      <c r="HPB558" s="3"/>
      <c r="HPC558" s="580"/>
      <c r="HPD558" s="3"/>
      <c r="HPE558" s="440"/>
      <c r="HPF558" s="3"/>
      <c r="HPG558" s="580"/>
      <c r="HPH558" s="3"/>
      <c r="HPI558" s="440"/>
      <c r="HPJ558" s="3"/>
      <c r="HPK558" s="580"/>
      <c r="HPL558" s="3"/>
      <c r="HPM558" s="440"/>
      <c r="HPN558" s="3"/>
      <c r="HPO558" s="580"/>
      <c r="HPP558" s="3"/>
      <c r="HPQ558" s="440"/>
      <c r="HPR558" s="3"/>
      <c r="HPS558" s="580"/>
      <c r="HPT558" s="3"/>
      <c r="HPU558" s="440"/>
      <c r="HPV558" s="3"/>
      <c r="HPW558" s="580"/>
      <c r="HPX558" s="3"/>
      <c r="HPY558" s="440"/>
      <c r="HPZ558" s="3"/>
      <c r="HQA558" s="580"/>
      <c r="HQB558" s="3"/>
      <c r="HQC558" s="440"/>
      <c r="HQD558" s="3"/>
      <c r="HQE558" s="580"/>
      <c r="HQF558" s="3"/>
      <c r="HQG558" s="440"/>
      <c r="HQH558" s="3"/>
      <c r="HQI558" s="580"/>
      <c r="HQJ558" s="3"/>
      <c r="HQK558" s="440"/>
      <c r="HQL558" s="3"/>
      <c r="HQM558" s="580"/>
      <c r="HQN558" s="3"/>
      <c r="HQO558" s="440"/>
      <c r="HQP558" s="3"/>
      <c r="HQQ558" s="580"/>
      <c r="HQR558" s="3"/>
      <c r="HQS558" s="440"/>
      <c r="HQT558" s="3"/>
      <c r="HQU558" s="580"/>
      <c r="HQV558" s="3"/>
      <c r="HQW558" s="440"/>
      <c r="HQX558" s="3"/>
      <c r="HQY558" s="580"/>
      <c r="HQZ558" s="3"/>
      <c r="HRA558" s="440"/>
      <c r="HRB558" s="3"/>
      <c r="HRC558" s="580"/>
      <c r="HRD558" s="3"/>
      <c r="HRE558" s="440"/>
      <c r="HRF558" s="3"/>
      <c r="HRG558" s="580"/>
      <c r="HRH558" s="3"/>
      <c r="HRI558" s="440"/>
      <c r="HRJ558" s="3"/>
      <c r="HRK558" s="580"/>
      <c r="HRL558" s="3"/>
      <c r="HRM558" s="440"/>
      <c r="HRN558" s="3"/>
      <c r="HRO558" s="580"/>
      <c r="HRP558" s="3"/>
      <c r="HRQ558" s="440"/>
      <c r="HRR558" s="3"/>
      <c r="HRS558" s="580"/>
      <c r="HRT558" s="3"/>
      <c r="HRU558" s="440"/>
      <c r="HRV558" s="3"/>
      <c r="HRW558" s="580"/>
      <c r="HRX558" s="3"/>
      <c r="HRY558" s="440"/>
      <c r="HRZ558" s="3"/>
      <c r="HSA558" s="580"/>
      <c r="HSB558" s="3"/>
      <c r="HSC558" s="440"/>
      <c r="HSD558" s="3"/>
      <c r="HSE558" s="580"/>
      <c r="HSF558" s="3"/>
      <c r="HSG558" s="440"/>
      <c r="HSH558" s="3"/>
      <c r="HSI558" s="580"/>
      <c r="HSJ558" s="3"/>
      <c r="HSK558" s="440"/>
      <c r="HSL558" s="3"/>
      <c r="HSM558" s="580"/>
      <c r="HSN558" s="3"/>
      <c r="HSO558" s="440"/>
      <c r="HSP558" s="3"/>
      <c r="HSQ558" s="580"/>
      <c r="HSR558" s="3"/>
      <c r="HSS558" s="440"/>
      <c r="HST558" s="3"/>
      <c r="HSU558" s="580"/>
      <c r="HSV558" s="3"/>
      <c r="HSW558" s="440"/>
      <c r="HSX558" s="3"/>
      <c r="HSY558" s="580"/>
      <c r="HSZ558" s="3"/>
      <c r="HTA558" s="440"/>
      <c r="HTB558" s="3"/>
      <c r="HTC558" s="580"/>
      <c r="HTD558" s="3"/>
      <c r="HTE558" s="440"/>
      <c r="HTF558" s="3"/>
      <c r="HTG558" s="580"/>
      <c r="HTH558" s="3"/>
      <c r="HTI558" s="440"/>
      <c r="HTJ558" s="3"/>
      <c r="HTK558" s="580"/>
      <c r="HTL558" s="3"/>
      <c r="HTM558" s="440"/>
      <c r="HTN558" s="3"/>
      <c r="HTO558" s="580"/>
      <c r="HTP558" s="3"/>
      <c r="HTQ558" s="440"/>
      <c r="HTR558" s="3"/>
      <c r="HTS558" s="580"/>
      <c r="HTT558" s="3"/>
      <c r="HTU558" s="440"/>
      <c r="HTV558" s="3"/>
      <c r="HTW558" s="580"/>
      <c r="HTX558" s="3"/>
      <c r="HTY558" s="440"/>
      <c r="HTZ558" s="3"/>
      <c r="HUA558" s="580"/>
      <c r="HUB558" s="3"/>
      <c r="HUC558" s="440"/>
      <c r="HUD558" s="3"/>
      <c r="HUE558" s="580"/>
      <c r="HUF558" s="3"/>
      <c r="HUG558" s="440"/>
      <c r="HUH558" s="3"/>
      <c r="HUI558" s="580"/>
      <c r="HUJ558" s="3"/>
      <c r="HUK558" s="440"/>
      <c r="HUL558" s="3"/>
      <c r="HUM558" s="580"/>
      <c r="HUN558" s="3"/>
      <c r="HUO558" s="440"/>
      <c r="HUP558" s="3"/>
      <c r="HUQ558" s="580"/>
      <c r="HUR558" s="3"/>
      <c r="HUS558" s="440"/>
      <c r="HUT558" s="3"/>
      <c r="HUU558" s="580"/>
      <c r="HUV558" s="3"/>
      <c r="HUW558" s="440"/>
      <c r="HUX558" s="3"/>
      <c r="HUY558" s="580"/>
      <c r="HUZ558" s="3"/>
      <c r="HVA558" s="440"/>
      <c r="HVB558" s="3"/>
      <c r="HVC558" s="580"/>
      <c r="HVD558" s="3"/>
      <c r="HVE558" s="440"/>
      <c r="HVF558" s="3"/>
      <c r="HVG558" s="580"/>
      <c r="HVH558" s="3"/>
      <c r="HVI558" s="440"/>
      <c r="HVJ558" s="3"/>
      <c r="HVK558" s="580"/>
      <c r="HVL558" s="3"/>
      <c r="HVM558" s="440"/>
      <c r="HVN558" s="3"/>
      <c r="HVO558" s="580"/>
      <c r="HVP558" s="3"/>
      <c r="HVQ558" s="440"/>
      <c r="HVR558" s="3"/>
      <c r="HVS558" s="580"/>
      <c r="HVT558" s="3"/>
      <c r="HVU558" s="440"/>
      <c r="HVV558" s="3"/>
      <c r="HVW558" s="580"/>
      <c r="HVX558" s="3"/>
      <c r="HVY558" s="440"/>
      <c r="HVZ558" s="3"/>
      <c r="HWA558" s="580"/>
      <c r="HWB558" s="3"/>
      <c r="HWC558" s="440"/>
      <c r="HWD558" s="3"/>
      <c r="HWE558" s="580"/>
      <c r="HWF558" s="3"/>
      <c r="HWG558" s="440"/>
      <c r="HWH558" s="3"/>
      <c r="HWI558" s="580"/>
      <c r="HWJ558" s="3"/>
      <c r="HWK558" s="440"/>
      <c r="HWL558" s="3"/>
      <c r="HWM558" s="580"/>
      <c r="HWN558" s="3"/>
      <c r="HWO558" s="440"/>
      <c r="HWP558" s="3"/>
      <c r="HWQ558" s="580"/>
      <c r="HWR558" s="3"/>
      <c r="HWS558" s="440"/>
      <c r="HWT558" s="3"/>
      <c r="HWU558" s="580"/>
      <c r="HWV558" s="3"/>
      <c r="HWW558" s="440"/>
      <c r="HWX558" s="3"/>
      <c r="HWY558" s="580"/>
      <c r="HWZ558" s="3"/>
      <c r="HXA558" s="440"/>
      <c r="HXB558" s="3"/>
      <c r="HXC558" s="580"/>
      <c r="HXD558" s="3"/>
      <c r="HXE558" s="440"/>
      <c r="HXF558" s="3"/>
      <c r="HXG558" s="580"/>
      <c r="HXH558" s="3"/>
      <c r="HXI558" s="440"/>
      <c r="HXJ558" s="3"/>
      <c r="HXK558" s="580"/>
      <c r="HXL558" s="3"/>
      <c r="HXM558" s="440"/>
      <c r="HXN558" s="3"/>
      <c r="HXO558" s="580"/>
      <c r="HXP558" s="3"/>
      <c r="HXQ558" s="440"/>
      <c r="HXR558" s="3"/>
      <c r="HXS558" s="580"/>
      <c r="HXT558" s="3"/>
      <c r="HXU558" s="440"/>
      <c r="HXV558" s="3"/>
      <c r="HXW558" s="580"/>
      <c r="HXX558" s="3"/>
      <c r="HXY558" s="440"/>
      <c r="HXZ558" s="3"/>
      <c r="HYA558" s="580"/>
      <c r="HYB558" s="3"/>
      <c r="HYC558" s="440"/>
      <c r="HYD558" s="3"/>
      <c r="HYE558" s="580"/>
      <c r="HYF558" s="3"/>
      <c r="HYG558" s="440"/>
      <c r="HYH558" s="3"/>
      <c r="HYI558" s="580"/>
      <c r="HYJ558" s="3"/>
      <c r="HYK558" s="440"/>
      <c r="HYL558" s="3"/>
      <c r="HYM558" s="580"/>
      <c r="HYN558" s="3"/>
      <c r="HYO558" s="440"/>
      <c r="HYP558" s="3"/>
      <c r="HYQ558" s="580"/>
      <c r="HYR558" s="3"/>
      <c r="HYS558" s="440"/>
      <c r="HYT558" s="3"/>
      <c r="HYU558" s="580"/>
      <c r="HYV558" s="3"/>
      <c r="HYW558" s="440"/>
      <c r="HYX558" s="3"/>
      <c r="HYY558" s="580"/>
      <c r="HYZ558" s="3"/>
      <c r="HZA558" s="440"/>
      <c r="HZB558" s="3"/>
      <c r="HZC558" s="580"/>
      <c r="HZD558" s="3"/>
      <c r="HZE558" s="440"/>
      <c r="HZF558" s="3"/>
      <c r="HZG558" s="580"/>
      <c r="HZH558" s="3"/>
      <c r="HZI558" s="440"/>
      <c r="HZJ558" s="3"/>
      <c r="HZK558" s="580"/>
      <c r="HZL558" s="3"/>
      <c r="HZM558" s="440"/>
      <c r="HZN558" s="3"/>
      <c r="HZO558" s="580"/>
      <c r="HZP558" s="3"/>
      <c r="HZQ558" s="440"/>
      <c r="HZR558" s="3"/>
      <c r="HZS558" s="580"/>
      <c r="HZT558" s="3"/>
      <c r="HZU558" s="440"/>
      <c r="HZV558" s="3"/>
      <c r="HZW558" s="580"/>
      <c r="HZX558" s="3"/>
      <c r="HZY558" s="440"/>
      <c r="HZZ558" s="3"/>
      <c r="IAA558" s="580"/>
      <c r="IAB558" s="3"/>
      <c r="IAC558" s="440"/>
      <c r="IAD558" s="3"/>
      <c r="IAE558" s="580"/>
      <c r="IAF558" s="3"/>
      <c r="IAG558" s="440"/>
      <c r="IAH558" s="3"/>
      <c r="IAI558" s="580"/>
      <c r="IAJ558" s="3"/>
      <c r="IAK558" s="440"/>
      <c r="IAL558" s="3"/>
      <c r="IAM558" s="580"/>
      <c r="IAN558" s="3"/>
      <c r="IAO558" s="440"/>
      <c r="IAP558" s="3"/>
      <c r="IAQ558" s="580"/>
      <c r="IAR558" s="3"/>
      <c r="IAS558" s="440"/>
      <c r="IAT558" s="3"/>
      <c r="IAU558" s="580"/>
      <c r="IAV558" s="3"/>
      <c r="IAW558" s="440"/>
      <c r="IAX558" s="3"/>
      <c r="IAY558" s="580"/>
      <c r="IAZ558" s="3"/>
      <c r="IBA558" s="440"/>
      <c r="IBB558" s="3"/>
      <c r="IBC558" s="580"/>
      <c r="IBD558" s="3"/>
      <c r="IBE558" s="440"/>
      <c r="IBF558" s="3"/>
      <c r="IBG558" s="580"/>
      <c r="IBH558" s="3"/>
      <c r="IBI558" s="440"/>
      <c r="IBJ558" s="3"/>
      <c r="IBK558" s="580"/>
      <c r="IBL558" s="3"/>
      <c r="IBM558" s="440"/>
      <c r="IBN558" s="3"/>
      <c r="IBO558" s="580"/>
      <c r="IBP558" s="3"/>
      <c r="IBQ558" s="440"/>
      <c r="IBR558" s="3"/>
      <c r="IBS558" s="580"/>
      <c r="IBT558" s="3"/>
      <c r="IBU558" s="440"/>
      <c r="IBV558" s="3"/>
      <c r="IBW558" s="580"/>
      <c r="IBX558" s="3"/>
      <c r="IBY558" s="440"/>
      <c r="IBZ558" s="3"/>
      <c r="ICA558" s="580"/>
      <c r="ICB558" s="3"/>
      <c r="ICC558" s="440"/>
      <c r="ICD558" s="3"/>
      <c r="ICE558" s="580"/>
      <c r="ICF558" s="3"/>
      <c r="ICG558" s="440"/>
      <c r="ICH558" s="3"/>
      <c r="ICI558" s="580"/>
      <c r="ICJ558" s="3"/>
      <c r="ICK558" s="440"/>
      <c r="ICL558" s="3"/>
      <c r="ICM558" s="580"/>
      <c r="ICN558" s="3"/>
      <c r="ICO558" s="440"/>
      <c r="ICP558" s="3"/>
      <c r="ICQ558" s="580"/>
      <c r="ICR558" s="3"/>
      <c r="ICS558" s="440"/>
      <c r="ICT558" s="3"/>
      <c r="ICU558" s="580"/>
      <c r="ICV558" s="3"/>
      <c r="ICW558" s="440"/>
      <c r="ICX558" s="3"/>
      <c r="ICY558" s="580"/>
      <c r="ICZ558" s="3"/>
      <c r="IDA558" s="440"/>
      <c r="IDB558" s="3"/>
      <c r="IDC558" s="580"/>
      <c r="IDD558" s="3"/>
      <c r="IDE558" s="440"/>
      <c r="IDF558" s="3"/>
      <c r="IDG558" s="580"/>
      <c r="IDH558" s="3"/>
      <c r="IDI558" s="440"/>
      <c r="IDJ558" s="3"/>
      <c r="IDK558" s="580"/>
      <c r="IDL558" s="3"/>
      <c r="IDM558" s="440"/>
      <c r="IDN558" s="3"/>
      <c r="IDO558" s="580"/>
      <c r="IDP558" s="3"/>
      <c r="IDQ558" s="440"/>
      <c r="IDR558" s="3"/>
      <c r="IDS558" s="580"/>
      <c r="IDT558" s="3"/>
      <c r="IDU558" s="440"/>
      <c r="IDV558" s="3"/>
      <c r="IDW558" s="580"/>
      <c r="IDX558" s="3"/>
      <c r="IDY558" s="440"/>
      <c r="IDZ558" s="3"/>
      <c r="IEA558" s="580"/>
      <c r="IEB558" s="3"/>
      <c r="IEC558" s="440"/>
      <c r="IED558" s="3"/>
      <c r="IEE558" s="580"/>
      <c r="IEF558" s="3"/>
      <c r="IEG558" s="440"/>
      <c r="IEH558" s="3"/>
      <c r="IEI558" s="580"/>
      <c r="IEJ558" s="3"/>
      <c r="IEK558" s="440"/>
      <c r="IEL558" s="3"/>
      <c r="IEM558" s="580"/>
      <c r="IEN558" s="3"/>
      <c r="IEO558" s="440"/>
      <c r="IEP558" s="3"/>
      <c r="IEQ558" s="580"/>
      <c r="IER558" s="3"/>
      <c r="IES558" s="440"/>
      <c r="IET558" s="3"/>
      <c r="IEU558" s="580"/>
      <c r="IEV558" s="3"/>
      <c r="IEW558" s="440"/>
      <c r="IEX558" s="3"/>
      <c r="IEY558" s="580"/>
      <c r="IEZ558" s="3"/>
      <c r="IFA558" s="440"/>
      <c r="IFB558" s="3"/>
      <c r="IFC558" s="580"/>
      <c r="IFD558" s="3"/>
      <c r="IFE558" s="440"/>
      <c r="IFF558" s="3"/>
      <c r="IFG558" s="580"/>
      <c r="IFH558" s="3"/>
      <c r="IFI558" s="440"/>
      <c r="IFJ558" s="3"/>
      <c r="IFK558" s="580"/>
      <c r="IFL558" s="3"/>
      <c r="IFM558" s="440"/>
      <c r="IFN558" s="3"/>
      <c r="IFO558" s="580"/>
      <c r="IFP558" s="3"/>
      <c r="IFQ558" s="440"/>
      <c r="IFR558" s="3"/>
      <c r="IFS558" s="580"/>
      <c r="IFT558" s="3"/>
      <c r="IFU558" s="440"/>
      <c r="IFV558" s="3"/>
      <c r="IFW558" s="580"/>
      <c r="IFX558" s="3"/>
      <c r="IFY558" s="440"/>
      <c r="IFZ558" s="3"/>
      <c r="IGA558" s="580"/>
      <c r="IGB558" s="3"/>
      <c r="IGC558" s="440"/>
      <c r="IGD558" s="3"/>
      <c r="IGE558" s="580"/>
      <c r="IGF558" s="3"/>
      <c r="IGG558" s="440"/>
      <c r="IGH558" s="3"/>
      <c r="IGI558" s="580"/>
      <c r="IGJ558" s="3"/>
      <c r="IGK558" s="440"/>
      <c r="IGL558" s="3"/>
      <c r="IGM558" s="580"/>
      <c r="IGN558" s="3"/>
      <c r="IGO558" s="440"/>
      <c r="IGP558" s="3"/>
      <c r="IGQ558" s="580"/>
      <c r="IGR558" s="3"/>
      <c r="IGS558" s="440"/>
      <c r="IGT558" s="3"/>
      <c r="IGU558" s="580"/>
      <c r="IGV558" s="3"/>
      <c r="IGW558" s="440"/>
      <c r="IGX558" s="3"/>
      <c r="IGY558" s="580"/>
      <c r="IGZ558" s="3"/>
      <c r="IHA558" s="440"/>
      <c r="IHB558" s="3"/>
      <c r="IHC558" s="580"/>
      <c r="IHD558" s="3"/>
      <c r="IHE558" s="440"/>
      <c r="IHF558" s="3"/>
      <c r="IHG558" s="580"/>
      <c r="IHH558" s="3"/>
      <c r="IHI558" s="440"/>
      <c r="IHJ558" s="3"/>
      <c r="IHK558" s="580"/>
      <c r="IHL558" s="3"/>
      <c r="IHM558" s="440"/>
      <c r="IHN558" s="3"/>
      <c r="IHO558" s="580"/>
      <c r="IHP558" s="3"/>
      <c r="IHQ558" s="440"/>
      <c r="IHR558" s="3"/>
      <c r="IHS558" s="580"/>
      <c r="IHT558" s="3"/>
      <c r="IHU558" s="440"/>
      <c r="IHV558" s="3"/>
      <c r="IHW558" s="580"/>
      <c r="IHX558" s="3"/>
      <c r="IHY558" s="440"/>
      <c r="IHZ558" s="3"/>
      <c r="IIA558" s="580"/>
      <c r="IIB558" s="3"/>
      <c r="IIC558" s="440"/>
      <c r="IID558" s="3"/>
      <c r="IIE558" s="580"/>
      <c r="IIF558" s="3"/>
      <c r="IIG558" s="440"/>
      <c r="IIH558" s="3"/>
      <c r="III558" s="580"/>
      <c r="IIJ558" s="3"/>
      <c r="IIK558" s="440"/>
      <c r="IIL558" s="3"/>
      <c r="IIM558" s="580"/>
      <c r="IIN558" s="3"/>
      <c r="IIO558" s="440"/>
      <c r="IIP558" s="3"/>
      <c r="IIQ558" s="580"/>
      <c r="IIR558" s="3"/>
      <c r="IIS558" s="440"/>
      <c r="IIT558" s="3"/>
      <c r="IIU558" s="580"/>
      <c r="IIV558" s="3"/>
      <c r="IIW558" s="440"/>
      <c r="IIX558" s="3"/>
      <c r="IIY558" s="580"/>
      <c r="IIZ558" s="3"/>
      <c r="IJA558" s="440"/>
      <c r="IJB558" s="3"/>
      <c r="IJC558" s="580"/>
      <c r="IJD558" s="3"/>
      <c r="IJE558" s="440"/>
      <c r="IJF558" s="3"/>
      <c r="IJG558" s="580"/>
      <c r="IJH558" s="3"/>
      <c r="IJI558" s="440"/>
      <c r="IJJ558" s="3"/>
      <c r="IJK558" s="580"/>
      <c r="IJL558" s="3"/>
      <c r="IJM558" s="440"/>
      <c r="IJN558" s="3"/>
      <c r="IJO558" s="580"/>
      <c r="IJP558" s="3"/>
      <c r="IJQ558" s="440"/>
      <c r="IJR558" s="3"/>
      <c r="IJS558" s="580"/>
      <c r="IJT558" s="3"/>
      <c r="IJU558" s="440"/>
      <c r="IJV558" s="3"/>
      <c r="IJW558" s="580"/>
      <c r="IJX558" s="3"/>
      <c r="IJY558" s="440"/>
      <c r="IJZ558" s="3"/>
      <c r="IKA558" s="580"/>
      <c r="IKB558" s="3"/>
      <c r="IKC558" s="440"/>
      <c r="IKD558" s="3"/>
      <c r="IKE558" s="580"/>
      <c r="IKF558" s="3"/>
      <c r="IKG558" s="440"/>
      <c r="IKH558" s="3"/>
      <c r="IKI558" s="580"/>
      <c r="IKJ558" s="3"/>
      <c r="IKK558" s="440"/>
      <c r="IKL558" s="3"/>
      <c r="IKM558" s="580"/>
      <c r="IKN558" s="3"/>
      <c r="IKO558" s="440"/>
      <c r="IKP558" s="3"/>
      <c r="IKQ558" s="580"/>
      <c r="IKR558" s="3"/>
      <c r="IKS558" s="440"/>
      <c r="IKT558" s="3"/>
      <c r="IKU558" s="580"/>
      <c r="IKV558" s="3"/>
      <c r="IKW558" s="440"/>
      <c r="IKX558" s="3"/>
      <c r="IKY558" s="580"/>
      <c r="IKZ558" s="3"/>
      <c r="ILA558" s="440"/>
      <c r="ILB558" s="3"/>
      <c r="ILC558" s="580"/>
      <c r="ILD558" s="3"/>
      <c r="ILE558" s="440"/>
      <c r="ILF558" s="3"/>
      <c r="ILG558" s="580"/>
      <c r="ILH558" s="3"/>
      <c r="ILI558" s="440"/>
      <c r="ILJ558" s="3"/>
      <c r="ILK558" s="580"/>
      <c r="ILL558" s="3"/>
      <c r="ILM558" s="440"/>
      <c r="ILN558" s="3"/>
      <c r="ILO558" s="580"/>
      <c r="ILP558" s="3"/>
      <c r="ILQ558" s="440"/>
      <c r="ILR558" s="3"/>
      <c r="ILS558" s="580"/>
      <c r="ILT558" s="3"/>
      <c r="ILU558" s="440"/>
      <c r="ILV558" s="3"/>
      <c r="ILW558" s="580"/>
      <c r="ILX558" s="3"/>
      <c r="ILY558" s="440"/>
      <c r="ILZ558" s="3"/>
      <c r="IMA558" s="580"/>
      <c r="IMB558" s="3"/>
      <c r="IMC558" s="440"/>
      <c r="IMD558" s="3"/>
      <c r="IME558" s="580"/>
      <c r="IMF558" s="3"/>
      <c r="IMG558" s="440"/>
      <c r="IMH558" s="3"/>
      <c r="IMI558" s="580"/>
      <c r="IMJ558" s="3"/>
      <c r="IMK558" s="440"/>
      <c r="IML558" s="3"/>
      <c r="IMM558" s="580"/>
      <c r="IMN558" s="3"/>
      <c r="IMO558" s="440"/>
      <c r="IMP558" s="3"/>
      <c r="IMQ558" s="580"/>
      <c r="IMR558" s="3"/>
      <c r="IMS558" s="440"/>
      <c r="IMT558" s="3"/>
      <c r="IMU558" s="580"/>
      <c r="IMV558" s="3"/>
      <c r="IMW558" s="440"/>
      <c r="IMX558" s="3"/>
      <c r="IMY558" s="580"/>
      <c r="IMZ558" s="3"/>
      <c r="INA558" s="440"/>
      <c r="INB558" s="3"/>
      <c r="INC558" s="580"/>
      <c r="IND558" s="3"/>
      <c r="INE558" s="440"/>
      <c r="INF558" s="3"/>
      <c r="ING558" s="580"/>
      <c r="INH558" s="3"/>
      <c r="INI558" s="440"/>
      <c r="INJ558" s="3"/>
      <c r="INK558" s="580"/>
      <c r="INL558" s="3"/>
      <c r="INM558" s="440"/>
      <c r="INN558" s="3"/>
      <c r="INO558" s="580"/>
      <c r="INP558" s="3"/>
      <c r="INQ558" s="440"/>
      <c r="INR558" s="3"/>
      <c r="INS558" s="580"/>
      <c r="INT558" s="3"/>
      <c r="INU558" s="440"/>
      <c r="INV558" s="3"/>
      <c r="INW558" s="580"/>
      <c r="INX558" s="3"/>
      <c r="INY558" s="440"/>
      <c r="INZ558" s="3"/>
      <c r="IOA558" s="580"/>
      <c r="IOB558" s="3"/>
      <c r="IOC558" s="440"/>
      <c r="IOD558" s="3"/>
      <c r="IOE558" s="580"/>
      <c r="IOF558" s="3"/>
      <c r="IOG558" s="440"/>
      <c r="IOH558" s="3"/>
      <c r="IOI558" s="580"/>
      <c r="IOJ558" s="3"/>
      <c r="IOK558" s="440"/>
      <c r="IOL558" s="3"/>
      <c r="IOM558" s="580"/>
      <c r="ION558" s="3"/>
      <c r="IOO558" s="440"/>
      <c r="IOP558" s="3"/>
      <c r="IOQ558" s="580"/>
      <c r="IOR558" s="3"/>
      <c r="IOS558" s="440"/>
      <c r="IOT558" s="3"/>
      <c r="IOU558" s="580"/>
      <c r="IOV558" s="3"/>
      <c r="IOW558" s="440"/>
      <c r="IOX558" s="3"/>
      <c r="IOY558" s="580"/>
      <c r="IOZ558" s="3"/>
      <c r="IPA558" s="440"/>
      <c r="IPB558" s="3"/>
      <c r="IPC558" s="580"/>
      <c r="IPD558" s="3"/>
      <c r="IPE558" s="440"/>
      <c r="IPF558" s="3"/>
      <c r="IPG558" s="580"/>
      <c r="IPH558" s="3"/>
      <c r="IPI558" s="440"/>
      <c r="IPJ558" s="3"/>
      <c r="IPK558" s="580"/>
      <c r="IPL558" s="3"/>
      <c r="IPM558" s="440"/>
      <c r="IPN558" s="3"/>
      <c r="IPO558" s="580"/>
      <c r="IPP558" s="3"/>
      <c r="IPQ558" s="440"/>
      <c r="IPR558" s="3"/>
      <c r="IPS558" s="580"/>
      <c r="IPT558" s="3"/>
      <c r="IPU558" s="440"/>
      <c r="IPV558" s="3"/>
      <c r="IPW558" s="580"/>
      <c r="IPX558" s="3"/>
      <c r="IPY558" s="440"/>
      <c r="IPZ558" s="3"/>
      <c r="IQA558" s="580"/>
      <c r="IQB558" s="3"/>
      <c r="IQC558" s="440"/>
      <c r="IQD558" s="3"/>
      <c r="IQE558" s="580"/>
      <c r="IQF558" s="3"/>
      <c r="IQG558" s="440"/>
      <c r="IQH558" s="3"/>
      <c r="IQI558" s="580"/>
      <c r="IQJ558" s="3"/>
      <c r="IQK558" s="440"/>
      <c r="IQL558" s="3"/>
      <c r="IQM558" s="580"/>
      <c r="IQN558" s="3"/>
      <c r="IQO558" s="440"/>
      <c r="IQP558" s="3"/>
      <c r="IQQ558" s="580"/>
      <c r="IQR558" s="3"/>
      <c r="IQS558" s="440"/>
      <c r="IQT558" s="3"/>
      <c r="IQU558" s="580"/>
      <c r="IQV558" s="3"/>
      <c r="IQW558" s="440"/>
      <c r="IQX558" s="3"/>
      <c r="IQY558" s="580"/>
      <c r="IQZ558" s="3"/>
      <c r="IRA558" s="440"/>
      <c r="IRB558" s="3"/>
      <c r="IRC558" s="580"/>
      <c r="IRD558" s="3"/>
      <c r="IRE558" s="440"/>
      <c r="IRF558" s="3"/>
      <c r="IRG558" s="580"/>
      <c r="IRH558" s="3"/>
      <c r="IRI558" s="440"/>
      <c r="IRJ558" s="3"/>
      <c r="IRK558" s="580"/>
      <c r="IRL558" s="3"/>
      <c r="IRM558" s="440"/>
      <c r="IRN558" s="3"/>
      <c r="IRO558" s="580"/>
      <c r="IRP558" s="3"/>
      <c r="IRQ558" s="440"/>
      <c r="IRR558" s="3"/>
      <c r="IRS558" s="580"/>
      <c r="IRT558" s="3"/>
      <c r="IRU558" s="440"/>
      <c r="IRV558" s="3"/>
      <c r="IRW558" s="580"/>
      <c r="IRX558" s="3"/>
      <c r="IRY558" s="440"/>
      <c r="IRZ558" s="3"/>
      <c r="ISA558" s="580"/>
      <c r="ISB558" s="3"/>
      <c r="ISC558" s="440"/>
      <c r="ISD558" s="3"/>
      <c r="ISE558" s="580"/>
      <c r="ISF558" s="3"/>
      <c r="ISG558" s="440"/>
      <c r="ISH558" s="3"/>
      <c r="ISI558" s="580"/>
      <c r="ISJ558" s="3"/>
      <c r="ISK558" s="440"/>
      <c r="ISL558" s="3"/>
      <c r="ISM558" s="580"/>
      <c r="ISN558" s="3"/>
      <c r="ISO558" s="440"/>
      <c r="ISP558" s="3"/>
      <c r="ISQ558" s="580"/>
      <c r="ISR558" s="3"/>
      <c r="ISS558" s="440"/>
      <c r="IST558" s="3"/>
      <c r="ISU558" s="580"/>
      <c r="ISV558" s="3"/>
      <c r="ISW558" s="440"/>
      <c r="ISX558" s="3"/>
      <c r="ISY558" s="580"/>
      <c r="ISZ558" s="3"/>
      <c r="ITA558" s="440"/>
      <c r="ITB558" s="3"/>
      <c r="ITC558" s="580"/>
      <c r="ITD558" s="3"/>
      <c r="ITE558" s="440"/>
      <c r="ITF558" s="3"/>
      <c r="ITG558" s="580"/>
      <c r="ITH558" s="3"/>
      <c r="ITI558" s="440"/>
      <c r="ITJ558" s="3"/>
      <c r="ITK558" s="580"/>
      <c r="ITL558" s="3"/>
      <c r="ITM558" s="440"/>
      <c r="ITN558" s="3"/>
      <c r="ITO558" s="580"/>
      <c r="ITP558" s="3"/>
      <c r="ITQ558" s="440"/>
      <c r="ITR558" s="3"/>
      <c r="ITS558" s="580"/>
      <c r="ITT558" s="3"/>
      <c r="ITU558" s="440"/>
      <c r="ITV558" s="3"/>
      <c r="ITW558" s="580"/>
      <c r="ITX558" s="3"/>
      <c r="ITY558" s="440"/>
      <c r="ITZ558" s="3"/>
      <c r="IUA558" s="580"/>
      <c r="IUB558" s="3"/>
      <c r="IUC558" s="440"/>
      <c r="IUD558" s="3"/>
      <c r="IUE558" s="580"/>
      <c r="IUF558" s="3"/>
      <c r="IUG558" s="440"/>
      <c r="IUH558" s="3"/>
      <c r="IUI558" s="580"/>
      <c r="IUJ558" s="3"/>
      <c r="IUK558" s="440"/>
      <c r="IUL558" s="3"/>
      <c r="IUM558" s="580"/>
      <c r="IUN558" s="3"/>
      <c r="IUO558" s="440"/>
      <c r="IUP558" s="3"/>
      <c r="IUQ558" s="580"/>
      <c r="IUR558" s="3"/>
      <c r="IUS558" s="440"/>
      <c r="IUT558" s="3"/>
      <c r="IUU558" s="580"/>
      <c r="IUV558" s="3"/>
      <c r="IUW558" s="440"/>
      <c r="IUX558" s="3"/>
      <c r="IUY558" s="580"/>
      <c r="IUZ558" s="3"/>
      <c r="IVA558" s="440"/>
      <c r="IVB558" s="3"/>
      <c r="IVC558" s="580"/>
      <c r="IVD558" s="3"/>
      <c r="IVE558" s="440"/>
      <c r="IVF558" s="3"/>
      <c r="IVG558" s="580"/>
      <c r="IVH558" s="3"/>
      <c r="IVI558" s="440"/>
      <c r="IVJ558" s="3"/>
      <c r="IVK558" s="580"/>
      <c r="IVL558" s="3"/>
      <c r="IVM558" s="440"/>
      <c r="IVN558" s="3"/>
      <c r="IVO558" s="580"/>
      <c r="IVP558" s="3"/>
      <c r="IVQ558" s="440"/>
      <c r="IVR558" s="3"/>
      <c r="IVS558" s="580"/>
      <c r="IVT558" s="3"/>
      <c r="IVU558" s="440"/>
      <c r="IVV558" s="3"/>
      <c r="IVW558" s="580"/>
      <c r="IVX558" s="3"/>
      <c r="IVY558" s="440"/>
      <c r="IVZ558" s="3"/>
      <c r="IWA558" s="580"/>
      <c r="IWB558" s="3"/>
      <c r="IWC558" s="440"/>
      <c r="IWD558" s="3"/>
      <c r="IWE558" s="580"/>
      <c r="IWF558" s="3"/>
      <c r="IWG558" s="440"/>
      <c r="IWH558" s="3"/>
      <c r="IWI558" s="580"/>
      <c r="IWJ558" s="3"/>
      <c r="IWK558" s="440"/>
      <c r="IWL558" s="3"/>
      <c r="IWM558" s="580"/>
      <c r="IWN558" s="3"/>
      <c r="IWO558" s="440"/>
      <c r="IWP558" s="3"/>
      <c r="IWQ558" s="580"/>
      <c r="IWR558" s="3"/>
      <c r="IWS558" s="440"/>
      <c r="IWT558" s="3"/>
      <c r="IWU558" s="580"/>
      <c r="IWV558" s="3"/>
      <c r="IWW558" s="440"/>
      <c r="IWX558" s="3"/>
      <c r="IWY558" s="580"/>
      <c r="IWZ558" s="3"/>
      <c r="IXA558" s="440"/>
      <c r="IXB558" s="3"/>
      <c r="IXC558" s="580"/>
      <c r="IXD558" s="3"/>
      <c r="IXE558" s="440"/>
      <c r="IXF558" s="3"/>
      <c r="IXG558" s="580"/>
      <c r="IXH558" s="3"/>
      <c r="IXI558" s="440"/>
      <c r="IXJ558" s="3"/>
      <c r="IXK558" s="580"/>
      <c r="IXL558" s="3"/>
      <c r="IXM558" s="440"/>
      <c r="IXN558" s="3"/>
      <c r="IXO558" s="580"/>
      <c r="IXP558" s="3"/>
      <c r="IXQ558" s="440"/>
      <c r="IXR558" s="3"/>
      <c r="IXS558" s="580"/>
      <c r="IXT558" s="3"/>
      <c r="IXU558" s="440"/>
      <c r="IXV558" s="3"/>
      <c r="IXW558" s="580"/>
      <c r="IXX558" s="3"/>
      <c r="IXY558" s="440"/>
      <c r="IXZ558" s="3"/>
      <c r="IYA558" s="580"/>
      <c r="IYB558" s="3"/>
      <c r="IYC558" s="440"/>
      <c r="IYD558" s="3"/>
      <c r="IYE558" s="580"/>
      <c r="IYF558" s="3"/>
      <c r="IYG558" s="440"/>
      <c r="IYH558" s="3"/>
      <c r="IYI558" s="580"/>
      <c r="IYJ558" s="3"/>
      <c r="IYK558" s="440"/>
      <c r="IYL558" s="3"/>
      <c r="IYM558" s="580"/>
      <c r="IYN558" s="3"/>
      <c r="IYO558" s="440"/>
      <c r="IYP558" s="3"/>
      <c r="IYQ558" s="580"/>
      <c r="IYR558" s="3"/>
      <c r="IYS558" s="440"/>
      <c r="IYT558" s="3"/>
      <c r="IYU558" s="580"/>
      <c r="IYV558" s="3"/>
      <c r="IYW558" s="440"/>
      <c r="IYX558" s="3"/>
      <c r="IYY558" s="580"/>
      <c r="IYZ558" s="3"/>
      <c r="IZA558" s="440"/>
      <c r="IZB558" s="3"/>
      <c r="IZC558" s="580"/>
      <c r="IZD558" s="3"/>
      <c r="IZE558" s="440"/>
      <c r="IZF558" s="3"/>
      <c r="IZG558" s="580"/>
      <c r="IZH558" s="3"/>
      <c r="IZI558" s="440"/>
      <c r="IZJ558" s="3"/>
      <c r="IZK558" s="580"/>
      <c r="IZL558" s="3"/>
      <c r="IZM558" s="440"/>
      <c r="IZN558" s="3"/>
      <c r="IZO558" s="580"/>
      <c r="IZP558" s="3"/>
      <c r="IZQ558" s="440"/>
      <c r="IZR558" s="3"/>
      <c r="IZS558" s="580"/>
      <c r="IZT558" s="3"/>
      <c r="IZU558" s="440"/>
      <c r="IZV558" s="3"/>
      <c r="IZW558" s="580"/>
      <c r="IZX558" s="3"/>
      <c r="IZY558" s="440"/>
      <c r="IZZ558" s="3"/>
      <c r="JAA558" s="580"/>
      <c r="JAB558" s="3"/>
      <c r="JAC558" s="440"/>
      <c r="JAD558" s="3"/>
      <c r="JAE558" s="580"/>
      <c r="JAF558" s="3"/>
      <c r="JAG558" s="440"/>
      <c r="JAH558" s="3"/>
      <c r="JAI558" s="580"/>
      <c r="JAJ558" s="3"/>
      <c r="JAK558" s="440"/>
      <c r="JAL558" s="3"/>
      <c r="JAM558" s="580"/>
      <c r="JAN558" s="3"/>
      <c r="JAO558" s="440"/>
      <c r="JAP558" s="3"/>
      <c r="JAQ558" s="580"/>
      <c r="JAR558" s="3"/>
      <c r="JAS558" s="440"/>
      <c r="JAT558" s="3"/>
      <c r="JAU558" s="580"/>
      <c r="JAV558" s="3"/>
      <c r="JAW558" s="440"/>
      <c r="JAX558" s="3"/>
      <c r="JAY558" s="580"/>
      <c r="JAZ558" s="3"/>
      <c r="JBA558" s="440"/>
      <c r="JBB558" s="3"/>
      <c r="JBC558" s="580"/>
      <c r="JBD558" s="3"/>
      <c r="JBE558" s="440"/>
      <c r="JBF558" s="3"/>
      <c r="JBG558" s="580"/>
      <c r="JBH558" s="3"/>
      <c r="JBI558" s="440"/>
      <c r="JBJ558" s="3"/>
      <c r="JBK558" s="580"/>
      <c r="JBL558" s="3"/>
      <c r="JBM558" s="440"/>
      <c r="JBN558" s="3"/>
      <c r="JBO558" s="580"/>
      <c r="JBP558" s="3"/>
      <c r="JBQ558" s="440"/>
      <c r="JBR558" s="3"/>
      <c r="JBS558" s="580"/>
      <c r="JBT558" s="3"/>
      <c r="JBU558" s="440"/>
      <c r="JBV558" s="3"/>
      <c r="JBW558" s="580"/>
      <c r="JBX558" s="3"/>
      <c r="JBY558" s="440"/>
      <c r="JBZ558" s="3"/>
      <c r="JCA558" s="580"/>
      <c r="JCB558" s="3"/>
      <c r="JCC558" s="440"/>
      <c r="JCD558" s="3"/>
      <c r="JCE558" s="580"/>
      <c r="JCF558" s="3"/>
      <c r="JCG558" s="440"/>
      <c r="JCH558" s="3"/>
      <c r="JCI558" s="580"/>
      <c r="JCJ558" s="3"/>
      <c r="JCK558" s="440"/>
      <c r="JCL558" s="3"/>
      <c r="JCM558" s="580"/>
      <c r="JCN558" s="3"/>
      <c r="JCO558" s="440"/>
      <c r="JCP558" s="3"/>
      <c r="JCQ558" s="580"/>
      <c r="JCR558" s="3"/>
      <c r="JCS558" s="440"/>
      <c r="JCT558" s="3"/>
      <c r="JCU558" s="580"/>
      <c r="JCV558" s="3"/>
      <c r="JCW558" s="440"/>
      <c r="JCX558" s="3"/>
      <c r="JCY558" s="580"/>
      <c r="JCZ558" s="3"/>
      <c r="JDA558" s="440"/>
      <c r="JDB558" s="3"/>
      <c r="JDC558" s="580"/>
      <c r="JDD558" s="3"/>
      <c r="JDE558" s="440"/>
      <c r="JDF558" s="3"/>
      <c r="JDG558" s="580"/>
      <c r="JDH558" s="3"/>
      <c r="JDI558" s="440"/>
      <c r="JDJ558" s="3"/>
      <c r="JDK558" s="580"/>
      <c r="JDL558" s="3"/>
      <c r="JDM558" s="440"/>
      <c r="JDN558" s="3"/>
      <c r="JDO558" s="580"/>
      <c r="JDP558" s="3"/>
      <c r="JDQ558" s="440"/>
      <c r="JDR558" s="3"/>
      <c r="JDS558" s="580"/>
      <c r="JDT558" s="3"/>
      <c r="JDU558" s="440"/>
      <c r="JDV558" s="3"/>
      <c r="JDW558" s="580"/>
      <c r="JDX558" s="3"/>
      <c r="JDY558" s="440"/>
      <c r="JDZ558" s="3"/>
      <c r="JEA558" s="580"/>
      <c r="JEB558" s="3"/>
      <c r="JEC558" s="440"/>
      <c r="JED558" s="3"/>
      <c r="JEE558" s="580"/>
      <c r="JEF558" s="3"/>
      <c r="JEG558" s="440"/>
      <c r="JEH558" s="3"/>
      <c r="JEI558" s="580"/>
      <c r="JEJ558" s="3"/>
      <c r="JEK558" s="440"/>
      <c r="JEL558" s="3"/>
      <c r="JEM558" s="580"/>
      <c r="JEN558" s="3"/>
      <c r="JEO558" s="440"/>
      <c r="JEP558" s="3"/>
      <c r="JEQ558" s="580"/>
      <c r="JER558" s="3"/>
      <c r="JES558" s="440"/>
      <c r="JET558" s="3"/>
      <c r="JEU558" s="580"/>
      <c r="JEV558" s="3"/>
      <c r="JEW558" s="440"/>
      <c r="JEX558" s="3"/>
      <c r="JEY558" s="580"/>
      <c r="JEZ558" s="3"/>
      <c r="JFA558" s="440"/>
      <c r="JFB558" s="3"/>
      <c r="JFC558" s="580"/>
      <c r="JFD558" s="3"/>
      <c r="JFE558" s="440"/>
      <c r="JFF558" s="3"/>
      <c r="JFG558" s="580"/>
      <c r="JFH558" s="3"/>
      <c r="JFI558" s="440"/>
      <c r="JFJ558" s="3"/>
      <c r="JFK558" s="580"/>
      <c r="JFL558" s="3"/>
      <c r="JFM558" s="440"/>
      <c r="JFN558" s="3"/>
      <c r="JFO558" s="580"/>
      <c r="JFP558" s="3"/>
      <c r="JFQ558" s="440"/>
      <c r="JFR558" s="3"/>
      <c r="JFS558" s="580"/>
      <c r="JFT558" s="3"/>
      <c r="JFU558" s="440"/>
      <c r="JFV558" s="3"/>
      <c r="JFW558" s="580"/>
      <c r="JFX558" s="3"/>
      <c r="JFY558" s="440"/>
      <c r="JFZ558" s="3"/>
      <c r="JGA558" s="580"/>
      <c r="JGB558" s="3"/>
      <c r="JGC558" s="440"/>
      <c r="JGD558" s="3"/>
      <c r="JGE558" s="580"/>
      <c r="JGF558" s="3"/>
      <c r="JGG558" s="440"/>
      <c r="JGH558" s="3"/>
      <c r="JGI558" s="580"/>
      <c r="JGJ558" s="3"/>
      <c r="JGK558" s="440"/>
      <c r="JGL558" s="3"/>
      <c r="JGM558" s="580"/>
      <c r="JGN558" s="3"/>
      <c r="JGO558" s="440"/>
      <c r="JGP558" s="3"/>
      <c r="JGQ558" s="580"/>
      <c r="JGR558" s="3"/>
      <c r="JGS558" s="440"/>
      <c r="JGT558" s="3"/>
      <c r="JGU558" s="580"/>
      <c r="JGV558" s="3"/>
      <c r="JGW558" s="440"/>
      <c r="JGX558" s="3"/>
      <c r="JGY558" s="580"/>
      <c r="JGZ558" s="3"/>
      <c r="JHA558" s="440"/>
      <c r="JHB558" s="3"/>
      <c r="JHC558" s="580"/>
      <c r="JHD558" s="3"/>
      <c r="JHE558" s="440"/>
      <c r="JHF558" s="3"/>
      <c r="JHG558" s="580"/>
      <c r="JHH558" s="3"/>
      <c r="JHI558" s="440"/>
      <c r="JHJ558" s="3"/>
      <c r="JHK558" s="580"/>
      <c r="JHL558" s="3"/>
      <c r="JHM558" s="440"/>
      <c r="JHN558" s="3"/>
      <c r="JHO558" s="580"/>
      <c r="JHP558" s="3"/>
      <c r="JHQ558" s="440"/>
      <c r="JHR558" s="3"/>
      <c r="JHS558" s="580"/>
      <c r="JHT558" s="3"/>
      <c r="JHU558" s="440"/>
      <c r="JHV558" s="3"/>
      <c r="JHW558" s="580"/>
      <c r="JHX558" s="3"/>
      <c r="JHY558" s="440"/>
      <c r="JHZ558" s="3"/>
      <c r="JIA558" s="580"/>
      <c r="JIB558" s="3"/>
      <c r="JIC558" s="440"/>
      <c r="JID558" s="3"/>
      <c r="JIE558" s="580"/>
      <c r="JIF558" s="3"/>
      <c r="JIG558" s="440"/>
      <c r="JIH558" s="3"/>
      <c r="JII558" s="580"/>
      <c r="JIJ558" s="3"/>
      <c r="JIK558" s="440"/>
      <c r="JIL558" s="3"/>
      <c r="JIM558" s="580"/>
      <c r="JIN558" s="3"/>
      <c r="JIO558" s="440"/>
      <c r="JIP558" s="3"/>
      <c r="JIQ558" s="580"/>
      <c r="JIR558" s="3"/>
      <c r="JIS558" s="440"/>
      <c r="JIT558" s="3"/>
      <c r="JIU558" s="580"/>
      <c r="JIV558" s="3"/>
      <c r="JIW558" s="440"/>
      <c r="JIX558" s="3"/>
      <c r="JIY558" s="580"/>
      <c r="JIZ558" s="3"/>
      <c r="JJA558" s="440"/>
      <c r="JJB558" s="3"/>
      <c r="JJC558" s="580"/>
      <c r="JJD558" s="3"/>
      <c r="JJE558" s="440"/>
      <c r="JJF558" s="3"/>
      <c r="JJG558" s="580"/>
      <c r="JJH558" s="3"/>
      <c r="JJI558" s="440"/>
      <c r="JJJ558" s="3"/>
      <c r="JJK558" s="580"/>
      <c r="JJL558" s="3"/>
      <c r="JJM558" s="440"/>
      <c r="JJN558" s="3"/>
      <c r="JJO558" s="580"/>
      <c r="JJP558" s="3"/>
      <c r="JJQ558" s="440"/>
      <c r="JJR558" s="3"/>
      <c r="JJS558" s="580"/>
      <c r="JJT558" s="3"/>
      <c r="JJU558" s="440"/>
      <c r="JJV558" s="3"/>
      <c r="JJW558" s="580"/>
      <c r="JJX558" s="3"/>
      <c r="JJY558" s="440"/>
      <c r="JJZ558" s="3"/>
      <c r="JKA558" s="580"/>
      <c r="JKB558" s="3"/>
      <c r="JKC558" s="440"/>
      <c r="JKD558" s="3"/>
      <c r="JKE558" s="580"/>
      <c r="JKF558" s="3"/>
      <c r="JKG558" s="440"/>
      <c r="JKH558" s="3"/>
      <c r="JKI558" s="580"/>
      <c r="JKJ558" s="3"/>
      <c r="JKK558" s="440"/>
      <c r="JKL558" s="3"/>
      <c r="JKM558" s="580"/>
      <c r="JKN558" s="3"/>
      <c r="JKO558" s="440"/>
      <c r="JKP558" s="3"/>
      <c r="JKQ558" s="580"/>
      <c r="JKR558" s="3"/>
      <c r="JKS558" s="440"/>
      <c r="JKT558" s="3"/>
      <c r="JKU558" s="580"/>
      <c r="JKV558" s="3"/>
      <c r="JKW558" s="440"/>
      <c r="JKX558" s="3"/>
      <c r="JKY558" s="580"/>
      <c r="JKZ558" s="3"/>
      <c r="JLA558" s="440"/>
      <c r="JLB558" s="3"/>
      <c r="JLC558" s="580"/>
      <c r="JLD558" s="3"/>
      <c r="JLE558" s="440"/>
      <c r="JLF558" s="3"/>
      <c r="JLG558" s="580"/>
      <c r="JLH558" s="3"/>
      <c r="JLI558" s="440"/>
      <c r="JLJ558" s="3"/>
      <c r="JLK558" s="580"/>
      <c r="JLL558" s="3"/>
      <c r="JLM558" s="440"/>
      <c r="JLN558" s="3"/>
      <c r="JLO558" s="580"/>
      <c r="JLP558" s="3"/>
      <c r="JLQ558" s="440"/>
      <c r="JLR558" s="3"/>
      <c r="JLS558" s="580"/>
      <c r="JLT558" s="3"/>
      <c r="JLU558" s="440"/>
      <c r="JLV558" s="3"/>
      <c r="JLW558" s="580"/>
      <c r="JLX558" s="3"/>
      <c r="JLY558" s="440"/>
      <c r="JLZ558" s="3"/>
      <c r="JMA558" s="580"/>
      <c r="JMB558" s="3"/>
      <c r="JMC558" s="440"/>
      <c r="JMD558" s="3"/>
      <c r="JME558" s="580"/>
      <c r="JMF558" s="3"/>
      <c r="JMG558" s="440"/>
      <c r="JMH558" s="3"/>
      <c r="JMI558" s="580"/>
      <c r="JMJ558" s="3"/>
      <c r="JMK558" s="440"/>
      <c r="JML558" s="3"/>
      <c r="JMM558" s="580"/>
      <c r="JMN558" s="3"/>
      <c r="JMO558" s="440"/>
      <c r="JMP558" s="3"/>
      <c r="JMQ558" s="580"/>
      <c r="JMR558" s="3"/>
      <c r="JMS558" s="440"/>
      <c r="JMT558" s="3"/>
      <c r="JMU558" s="580"/>
      <c r="JMV558" s="3"/>
      <c r="JMW558" s="440"/>
      <c r="JMX558" s="3"/>
      <c r="JMY558" s="580"/>
      <c r="JMZ558" s="3"/>
      <c r="JNA558" s="440"/>
      <c r="JNB558" s="3"/>
      <c r="JNC558" s="580"/>
      <c r="JND558" s="3"/>
      <c r="JNE558" s="440"/>
      <c r="JNF558" s="3"/>
      <c r="JNG558" s="580"/>
      <c r="JNH558" s="3"/>
      <c r="JNI558" s="440"/>
      <c r="JNJ558" s="3"/>
      <c r="JNK558" s="580"/>
      <c r="JNL558" s="3"/>
      <c r="JNM558" s="440"/>
      <c r="JNN558" s="3"/>
      <c r="JNO558" s="580"/>
      <c r="JNP558" s="3"/>
      <c r="JNQ558" s="440"/>
      <c r="JNR558" s="3"/>
      <c r="JNS558" s="580"/>
      <c r="JNT558" s="3"/>
      <c r="JNU558" s="440"/>
      <c r="JNV558" s="3"/>
      <c r="JNW558" s="580"/>
      <c r="JNX558" s="3"/>
      <c r="JNY558" s="440"/>
      <c r="JNZ558" s="3"/>
      <c r="JOA558" s="580"/>
      <c r="JOB558" s="3"/>
      <c r="JOC558" s="440"/>
      <c r="JOD558" s="3"/>
      <c r="JOE558" s="580"/>
      <c r="JOF558" s="3"/>
      <c r="JOG558" s="440"/>
      <c r="JOH558" s="3"/>
      <c r="JOI558" s="580"/>
      <c r="JOJ558" s="3"/>
      <c r="JOK558" s="440"/>
      <c r="JOL558" s="3"/>
      <c r="JOM558" s="580"/>
      <c r="JON558" s="3"/>
      <c r="JOO558" s="440"/>
      <c r="JOP558" s="3"/>
      <c r="JOQ558" s="580"/>
      <c r="JOR558" s="3"/>
      <c r="JOS558" s="440"/>
      <c r="JOT558" s="3"/>
      <c r="JOU558" s="580"/>
      <c r="JOV558" s="3"/>
      <c r="JOW558" s="440"/>
      <c r="JOX558" s="3"/>
      <c r="JOY558" s="580"/>
      <c r="JOZ558" s="3"/>
      <c r="JPA558" s="440"/>
      <c r="JPB558" s="3"/>
      <c r="JPC558" s="580"/>
      <c r="JPD558" s="3"/>
      <c r="JPE558" s="440"/>
      <c r="JPF558" s="3"/>
      <c r="JPG558" s="580"/>
      <c r="JPH558" s="3"/>
      <c r="JPI558" s="440"/>
      <c r="JPJ558" s="3"/>
      <c r="JPK558" s="580"/>
      <c r="JPL558" s="3"/>
      <c r="JPM558" s="440"/>
      <c r="JPN558" s="3"/>
      <c r="JPO558" s="580"/>
      <c r="JPP558" s="3"/>
      <c r="JPQ558" s="440"/>
      <c r="JPR558" s="3"/>
      <c r="JPS558" s="580"/>
      <c r="JPT558" s="3"/>
      <c r="JPU558" s="440"/>
      <c r="JPV558" s="3"/>
      <c r="JPW558" s="580"/>
      <c r="JPX558" s="3"/>
      <c r="JPY558" s="440"/>
      <c r="JPZ558" s="3"/>
      <c r="JQA558" s="580"/>
      <c r="JQB558" s="3"/>
      <c r="JQC558" s="440"/>
      <c r="JQD558" s="3"/>
      <c r="JQE558" s="580"/>
      <c r="JQF558" s="3"/>
      <c r="JQG558" s="440"/>
      <c r="JQH558" s="3"/>
      <c r="JQI558" s="580"/>
      <c r="JQJ558" s="3"/>
      <c r="JQK558" s="440"/>
      <c r="JQL558" s="3"/>
      <c r="JQM558" s="580"/>
      <c r="JQN558" s="3"/>
      <c r="JQO558" s="440"/>
      <c r="JQP558" s="3"/>
      <c r="JQQ558" s="580"/>
      <c r="JQR558" s="3"/>
      <c r="JQS558" s="440"/>
      <c r="JQT558" s="3"/>
      <c r="JQU558" s="580"/>
      <c r="JQV558" s="3"/>
      <c r="JQW558" s="440"/>
      <c r="JQX558" s="3"/>
      <c r="JQY558" s="580"/>
      <c r="JQZ558" s="3"/>
      <c r="JRA558" s="440"/>
      <c r="JRB558" s="3"/>
      <c r="JRC558" s="580"/>
      <c r="JRD558" s="3"/>
      <c r="JRE558" s="440"/>
      <c r="JRF558" s="3"/>
      <c r="JRG558" s="580"/>
      <c r="JRH558" s="3"/>
      <c r="JRI558" s="440"/>
      <c r="JRJ558" s="3"/>
      <c r="JRK558" s="580"/>
      <c r="JRL558" s="3"/>
      <c r="JRM558" s="440"/>
      <c r="JRN558" s="3"/>
      <c r="JRO558" s="580"/>
      <c r="JRP558" s="3"/>
      <c r="JRQ558" s="440"/>
      <c r="JRR558" s="3"/>
      <c r="JRS558" s="580"/>
      <c r="JRT558" s="3"/>
      <c r="JRU558" s="440"/>
      <c r="JRV558" s="3"/>
      <c r="JRW558" s="580"/>
      <c r="JRX558" s="3"/>
      <c r="JRY558" s="440"/>
      <c r="JRZ558" s="3"/>
      <c r="JSA558" s="580"/>
      <c r="JSB558" s="3"/>
      <c r="JSC558" s="440"/>
      <c r="JSD558" s="3"/>
      <c r="JSE558" s="580"/>
      <c r="JSF558" s="3"/>
      <c r="JSG558" s="440"/>
      <c r="JSH558" s="3"/>
      <c r="JSI558" s="580"/>
      <c r="JSJ558" s="3"/>
      <c r="JSK558" s="440"/>
      <c r="JSL558" s="3"/>
      <c r="JSM558" s="580"/>
      <c r="JSN558" s="3"/>
      <c r="JSO558" s="440"/>
      <c r="JSP558" s="3"/>
      <c r="JSQ558" s="580"/>
      <c r="JSR558" s="3"/>
      <c r="JSS558" s="440"/>
      <c r="JST558" s="3"/>
      <c r="JSU558" s="580"/>
      <c r="JSV558" s="3"/>
      <c r="JSW558" s="440"/>
      <c r="JSX558" s="3"/>
      <c r="JSY558" s="580"/>
      <c r="JSZ558" s="3"/>
      <c r="JTA558" s="440"/>
      <c r="JTB558" s="3"/>
      <c r="JTC558" s="580"/>
      <c r="JTD558" s="3"/>
      <c r="JTE558" s="440"/>
      <c r="JTF558" s="3"/>
      <c r="JTG558" s="580"/>
      <c r="JTH558" s="3"/>
      <c r="JTI558" s="440"/>
      <c r="JTJ558" s="3"/>
      <c r="JTK558" s="580"/>
      <c r="JTL558" s="3"/>
      <c r="JTM558" s="440"/>
      <c r="JTN558" s="3"/>
      <c r="JTO558" s="580"/>
      <c r="JTP558" s="3"/>
      <c r="JTQ558" s="440"/>
      <c r="JTR558" s="3"/>
      <c r="JTS558" s="580"/>
      <c r="JTT558" s="3"/>
      <c r="JTU558" s="440"/>
      <c r="JTV558" s="3"/>
      <c r="JTW558" s="580"/>
      <c r="JTX558" s="3"/>
      <c r="JTY558" s="440"/>
      <c r="JTZ558" s="3"/>
      <c r="JUA558" s="580"/>
      <c r="JUB558" s="3"/>
      <c r="JUC558" s="440"/>
      <c r="JUD558" s="3"/>
      <c r="JUE558" s="580"/>
      <c r="JUF558" s="3"/>
      <c r="JUG558" s="440"/>
      <c r="JUH558" s="3"/>
      <c r="JUI558" s="580"/>
      <c r="JUJ558" s="3"/>
      <c r="JUK558" s="440"/>
      <c r="JUL558" s="3"/>
      <c r="JUM558" s="580"/>
      <c r="JUN558" s="3"/>
      <c r="JUO558" s="440"/>
      <c r="JUP558" s="3"/>
      <c r="JUQ558" s="580"/>
      <c r="JUR558" s="3"/>
      <c r="JUS558" s="440"/>
      <c r="JUT558" s="3"/>
      <c r="JUU558" s="580"/>
      <c r="JUV558" s="3"/>
      <c r="JUW558" s="440"/>
      <c r="JUX558" s="3"/>
      <c r="JUY558" s="580"/>
      <c r="JUZ558" s="3"/>
      <c r="JVA558" s="440"/>
      <c r="JVB558" s="3"/>
      <c r="JVC558" s="580"/>
      <c r="JVD558" s="3"/>
      <c r="JVE558" s="440"/>
      <c r="JVF558" s="3"/>
      <c r="JVG558" s="580"/>
      <c r="JVH558" s="3"/>
      <c r="JVI558" s="440"/>
      <c r="JVJ558" s="3"/>
      <c r="JVK558" s="580"/>
      <c r="JVL558" s="3"/>
      <c r="JVM558" s="440"/>
      <c r="JVN558" s="3"/>
      <c r="JVO558" s="580"/>
      <c r="JVP558" s="3"/>
      <c r="JVQ558" s="440"/>
      <c r="JVR558" s="3"/>
      <c r="JVS558" s="580"/>
      <c r="JVT558" s="3"/>
      <c r="JVU558" s="440"/>
      <c r="JVV558" s="3"/>
      <c r="JVW558" s="580"/>
      <c r="JVX558" s="3"/>
      <c r="JVY558" s="440"/>
      <c r="JVZ558" s="3"/>
      <c r="JWA558" s="580"/>
      <c r="JWB558" s="3"/>
      <c r="JWC558" s="440"/>
      <c r="JWD558" s="3"/>
      <c r="JWE558" s="580"/>
      <c r="JWF558" s="3"/>
      <c r="JWG558" s="440"/>
      <c r="JWH558" s="3"/>
      <c r="JWI558" s="580"/>
      <c r="JWJ558" s="3"/>
      <c r="JWK558" s="440"/>
      <c r="JWL558" s="3"/>
      <c r="JWM558" s="580"/>
      <c r="JWN558" s="3"/>
      <c r="JWO558" s="440"/>
      <c r="JWP558" s="3"/>
      <c r="JWQ558" s="580"/>
      <c r="JWR558" s="3"/>
      <c r="JWS558" s="440"/>
      <c r="JWT558" s="3"/>
      <c r="JWU558" s="580"/>
      <c r="JWV558" s="3"/>
      <c r="JWW558" s="440"/>
      <c r="JWX558" s="3"/>
      <c r="JWY558" s="580"/>
      <c r="JWZ558" s="3"/>
      <c r="JXA558" s="440"/>
      <c r="JXB558" s="3"/>
      <c r="JXC558" s="580"/>
      <c r="JXD558" s="3"/>
      <c r="JXE558" s="440"/>
      <c r="JXF558" s="3"/>
      <c r="JXG558" s="580"/>
      <c r="JXH558" s="3"/>
      <c r="JXI558" s="440"/>
      <c r="JXJ558" s="3"/>
      <c r="JXK558" s="580"/>
      <c r="JXL558" s="3"/>
      <c r="JXM558" s="440"/>
      <c r="JXN558" s="3"/>
      <c r="JXO558" s="580"/>
      <c r="JXP558" s="3"/>
      <c r="JXQ558" s="440"/>
      <c r="JXR558" s="3"/>
      <c r="JXS558" s="580"/>
      <c r="JXT558" s="3"/>
      <c r="JXU558" s="440"/>
      <c r="JXV558" s="3"/>
      <c r="JXW558" s="580"/>
      <c r="JXX558" s="3"/>
      <c r="JXY558" s="440"/>
      <c r="JXZ558" s="3"/>
      <c r="JYA558" s="580"/>
      <c r="JYB558" s="3"/>
      <c r="JYC558" s="440"/>
      <c r="JYD558" s="3"/>
      <c r="JYE558" s="580"/>
      <c r="JYF558" s="3"/>
      <c r="JYG558" s="440"/>
      <c r="JYH558" s="3"/>
      <c r="JYI558" s="580"/>
      <c r="JYJ558" s="3"/>
      <c r="JYK558" s="440"/>
      <c r="JYL558" s="3"/>
      <c r="JYM558" s="580"/>
      <c r="JYN558" s="3"/>
      <c r="JYO558" s="440"/>
      <c r="JYP558" s="3"/>
      <c r="JYQ558" s="580"/>
      <c r="JYR558" s="3"/>
      <c r="JYS558" s="440"/>
      <c r="JYT558" s="3"/>
      <c r="JYU558" s="580"/>
      <c r="JYV558" s="3"/>
      <c r="JYW558" s="440"/>
      <c r="JYX558" s="3"/>
      <c r="JYY558" s="580"/>
      <c r="JYZ558" s="3"/>
      <c r="JZA558" s="440"/>
      <c r="JZB558" s="3"/>
      <c r="JZC558" s="580"/>
      <c r="JZD558" s="3"/>
      <c r="JZE558" s="440"/>
      <c r="JZF558" s="3"/>
      <c r="JZG558" s="580"/>
      <c r="JZH558" s="3"/>
      <c r="JZI558" s="440"/>
      <c r="JZJ558" s="3"/>
      <c r="JZK558" s="580"/>
      <c r="JZL558" s="3"/>
      <c r="JZM558" s="440"/>
      <c r="JZN558" s="3"/>
      <c r="JZO558" s="580"/>
      <c r="JZP558" s="3"/>
      <c r="JZQ558" s="440"/>
      <c r="JZR558" s="3"/>
      <c r="JZS558" s="580"/>
      <c r="JZT558" s="3"/>
      <c r="JZU558" s="440"/>
      <c r="JZV558" s="3"/>
      <c r="JZW558" s="580"/>
      <c r="JZX558" s="3"/>
      <c r="JZY558" s="440"/>
      <c r="JZZ558" s="3"/>
      <c r="KAA558" s="580"/>
      <c r="KAB558" s="3"/>
      <c r="KAC558" s="440"/>
      <c r="KAD558" s="3"/>
      <c r="KAE558" s="580"/>
      <c r="KAF558" s="3"/>
      <c r="KAG558" s="440"/>
      <c r="KAH558" s="3"/>
      <c r="KAI558" s="580"/>
      <c r="KAJ558" s="3"/>
      <c r="KAK558" s="440"/>
      <c r="KAL558" s="3"/>
      <c r="KAM558" s="580"/>
      <c r="KAN558" s="3"/>
      <c r="KAO558" s="440"/>
      <c r="KAP558" s="3"/>
      <c r="KAQ558" s="580"/>
      <c r="KAR558" s="3"/>
      <c r="KAS558" s="440"/>
      <c r="KAT558" s="3"/>
      <c r="KAU558" s="580"/>
      <c r="KAV558" s="3"/>
      <c r="KAW558" s="440"/>
      <c r="KAX558" s="3"/>
      <c r="KAY558" s="580"/>
      <c r="KAZ558" s="3"/>
      <c r="KBA558" s="440"/>
      <c r="KBB558" s="3"/>
      <c r="KBC558" s="580"/>
      <c r="KBD558" s="3"/>
      <c r="KBE558" s="440"/>
      <c r="KBF558" s="3"/>
      <c r="KBG558" s="580"/>
      <c r="KBH558" s="3"/>
      <c r="KBI558" s="440"/>
      <c r="KBJ558" s="3"/>
      <c r="KBK558" s="580"/>
      <c r="KBL558" s="3"/>
      <c r="KBM558" s="440"/>
      <c r="KBN558" s="3"/>
      <c r="KBO558" s="580"/>
      <c r="KBP558" s="3"/>
      <c r="KBQ558" s="440"/>
      <c r="KBR558" s="3"/>
      <c r="KBS558" s="580"/>
      <c r="KBT558" s="3"/>
      <c r="KBU558" s="440"/>
      <c r="KBV558" s="3"/>
      <c r="KBW558" s="580"/>
      <c r="KBX558" s="3"/>
      <c r="KBY558" s="440"/>
      <c r="KBZ558" s="3"/>
      <c r="KCA558" s="580"/>
      <c r="KCB558" s="3"/>
      <c r="KCC558" s="440"/>
      <c r="KCD558" s="3"/>
      <c r="KCE558" s="580"/>
      <c r="KCF558" s="3"/>
      <c r="KCG558" s="440"/>
      <c r="KCH558" s="3"/>
      <c r="KCI558" s="580"/>
      <c r="KCJ558" s="3"/>
      <c r="KCK558" s="440"/>
      <c r="KCL558" s="3"/>
      <c r="KCM558" s="580"/>
      <c r="KCN558" s="3"/>
      <c r="KCO558" s="440"/>
      <c r="KCP558" s="3"/>
      <c r="KCQ558" s="580"/>
      <c r="KCR558" s="3"/>
      <c r="KCS558" s="440"/>
      <c r="KCT558" s="3"/>
      <c r="KCU558" s="580"/>
      <c r="KCV558" s="3"/>
      <c r="KCW558" s="440"/>
      <c r="KCX558" s="3"/>
      <c r="KCY558" s="580"/>
      <c r="KCZ558" s="3"/>
      <c r="KDA558" s="440"/>
      <c r="KDB558" s="3"/>
      <c r="KDC558" s="580"/>
      <c r="KDD558" s="3"/>
      <c r="KDE558" s="440"/>
      <c r="KDF558" s="3"/>
      <c r="KDG558" s="580"/>
      <c r="KDH558" s="3"/>
      <c r="KDI558" s="440"/>
      <c r="KDJ558" s="3"/>
      <c r="KDK558" s="580"/>
      <c r="KDL558" s="3"/>
      <c r="KDM558" s="440"/>
      <c r="KDN558" s="3"/>
      <c r="KDO558" s="580"/>
      <c r="KDP558" s="3"/>
      <c r="KDQ558" s="440"/>
      <c r="KDR558" s="3"/>
      <c r="KDS558" s="580"/>
      <c r="KDT558" s="3"/>
      <c r="KDU558" s="440"/>
      <c r="KDV558" s="3"/>
      <c r="KDW558" s="580"/>
      <c r="KDX558" s="3"/>
      <c r="KDY558" s="440"/>
      <c r="KDZ558" s="3"/>
      <c r="KEA558" s="580"/>
      <c r="KEB558" s="3"/>
      <c r="KEC558" s="440"/>
      <c r="KED558" s="3"/>
      <c r="KEE558" s="580"/>
      <c r="KEF558" s="3"/>
      <c r="KEG558" s="440"/>
      <c r="KEH558" s="3"/>
      <c r="KEI558" s="580"/>
      <c r="KEJ558" s="3"/>
      <c r="KEK558" s="440"/>
      <c r="KEL558" s="3"/>
      <c r="KEM558" s="580"/>
      <c r="KEN558" s="3"/>
      <c r="KEO558" s="440"/>
      <c r="KEP558" s="3"/>
      <c r="KEQ558" s="580"/>
      <c r="KER558" s="3"/>
      <c r="KES558" s="440"/>
      <c r="KET558" s="3"/>
      <c r="KEU558" s="580"/>
      <c r="KEV558" s="3"/>
      <c r="KEW558" s="440"/>
      <c r="KEX558" s="3"/>
      <c r="KEY558" s="580"/>
      <c r="KEZ558" s="3"/>
      <c r="KFA558" s="440"/>
      <c r="KFB558" s="3"/>
      <c r="KFC558" s="580"/>
      <c r="KFD558" s="3"/>
      <c r="KFE558" s="440"/>
      <c r="KFF558" s="3"/>
      <c r="KFG558" s="580"/>
      <c r="KFH558" s="3"/>
      <c r="KFI558" s="440"/>
      <c r="KFJ558" s="3"/>
      <c r="KFK558" s="580"/>
      <c r="KFL558" s="3"/>
      <c r="KFM558" s="440"/>
      <c r="KFN558" s="3"/>
      <c r="KFO558" s="580"/>
      <c r="KFP558" s="3"/>
      <c r="KFQ558" s="440"/>
      <c r="KFR558" s="3"/>
      <c r="KFS558" s="580"/>
      <c r="KFT558" s="3"/>
      <c r="KFU558" s="440"/>
      <c r="KFV558" s="3"/>
      <c r="KFW558" s="580"/>
      <c r="KFX558" s="3"/>
      <c r="KFY558" s="440"/>
      <c r="KFZ558" s="3"/>
      <c r="KGA558" s="580"/>
      <c r="KGB558" s="3"/>
      <c r="KGC558" s="440"/>
      <c r="KGD558" s="3"/>
      <c r="KGE558" s="580"/>
      <c r="KGF558" s="3"/>
      <c r="KGG558" s="440"/>
      <c r="KGH558" s="3"/>
      <c r="KGI558" s="580"/>
      <c r="KGJ558" s="3"/>
      <c r="KGK558" s="440"/>
      <c r="KGL558" s="3"/>
      <c r="KGM558" s="580"/>
      <c r="KGN558" s="3"/>
      <c r="KGO558" s="440"/>
      <c r="KGP558" s="3"/>
      <c r="KGQ558" s="580"/>
      <c r="KGR558" s="3"/>
      <c r="KGS558" s="440"/>
      <c r="KGT558" s="3"/>
      <c r="KGU558" s="580"/>
      <c r="KGV558" s="3"/>
      <c r="KGW558" s="440"/>
      <c r="KGX558" s="3"/>
      <c r="KGY558" s="580"/>
      <c r="KGZ558" s="3"/>
      <c r="KHA558" s="440"/>
      <c r="KHB558" s="3"/>
      <c r="KHC558" s="580"/>
      <c r="KHD558" s="3"/>
      <c r="KHE558" s="440"/>
      <c r="KHF558" s="3"/>
      <c r="KHG558" s="580"/>
      <c r="KHH558" s="3"/>
      <c r="KHI558" s="440"/>
      <c r="KHJ558" s="3"/>
      <c r="KHK558" s="580"/>
      <c r="KHL558" s="3"/>
      <c r="KHM558" s="440"/>
      <c r="KHN558" s="3"/>
      <c r="KHO558" s="580"/>
      <c r="KHP558" s="3"/>
      <c r="KHQ558" s="440"/>
      <c r="KHR558" s="3"/>
      <c r="KHS558" s="580"/>
      <c r="KHT558" s="3"/>
      <c r="KHU558" s="440"/>
      <c r="KHV558" s="3"/>
      <c r="KHW558" s="580"/>
      <c r="KHX558" s="3"/>
      <c r="KHY558" s="440"/>
      <c r="KHZ558" s="3"/>
      <c r="KIA558" s="580"/>
      <c r="KIB558" s="3"/>
      <c r="KIC558" s="440"/>
      <c r="KID558" s="3"/>
      <c r="KIE558" s="580"/>
      <c r="KIF558" s="3"/>
      <c r="KIG558" s="440"/>
      <c r="KIH558" s="3"/>
      <c r="KII558" s="580"/>
      <c r="KIJ558" s="3"/>
      <c r="KIK558" s="440"/>
      <c r="KIL558" s="3"/>
      <c r="KIM558" s="580"/>
      <c r="KIN558" s="3"/>
      <c r="KIO558" s="440"/>
      <c r="KIP558" s="3"/>
      <c r="KIQ558" s="580"/>
      <c r="KIR558" s="3"/>
      <c r="KIS558" s="440"/>
      <c r="KIT558" s="3"/>
      <c r="KIU558" s="580"/>
      <c r="KIV558" s="3"/>
      <c r="KIW558" s="440"/>
      <c r="KIX558" s="3"/>
      <c r="KIY558" s="580"/>
      <c r="KIZ558" s="3"/>
      <c r="KJA558" s="440"/>
      <c r="KJB558" s="3"/>
      <c r="KJC558" s="580"/>
      <c r="KJD558" s="3"/>
      <c r="KJE558" s="440"/>
      <c r="KJF558" s="3"/>
      <c r="KJG558" s="580"/>
      <c r="KJH558" s="3"/>
      <c r="KJI558" s="440"/>
      <c r="KJJ558" s="3"/>
      <c r="KJK558" s="580"/>
      <c r="KJL558" s="3"/>
      <c r="KJM558" s="440"/>
      <c r="KJN558" s="3"/>
      <c r="KJO558" s="580"/>
      <c r="KJP558" s="3"/>
      <c r="KJQ558" s="440"/>
      <c r="KJR558" s="3"/>
      <c r="KJS558" s="580"/>
      <c r="KJT558" s="3"/>
      <c r="KJU558" s="440"/>
      <c r="KJV558" s="3"/>
      <c r="KJW558" s="580"/>
      <c r="KJX558" s="3"/>
      <c r="KJY558" s="440"/>
      <c r="KJZ558" s="3"/>
      <c r="KKA558" s="580"/>
      <c r="KKB558" s="3"/>
      <c r="KKC558" s="440"/>
      <c r="KKD558" s="3"/>
      <c r="KKE558" s="580"/>
      <c r="KKF558" s="3"/>
      <c r="KKG558" s="440"/>
      <c r="KKH558" s="3"/>
      <c r="KKI558" s="580"/>
      <c r="KKJ558" s="3"/>
      <c r="KKK558" s="440"/>
      <c r="KKL558" s="3"/>
      <c r="KKM558" s="580"/>
      <c r="KKN558" s="3"/>
      <c r="KKO558" s="440"/>
      <c r="KKP558" s="3"/>
      <c r="KKQ558" s="580"/>
      <c r="KKR558" s="3"/>
      <c r="KKS558" s="440"/>
      <c r="KKT558" s="3"/>
      <c r="KKU558" s="580"/>
      <c r="KKV558" s="3"/>
      <c r="KKW558" s="440"/>
      <c r="KKX558" s="3"/>
      <c r="KKY558" s="580"/>
      <c r="KKZ558" s="3"/>
      <c r="KLA558" s="440"/>
      <c r="KLB558" s="3"/>
      <c r="KLC558" s="580"/>
      <c r="KLD558" s="3"/>
      <c r="KLE558" s="440"/>
      <c r="KLF558" s="3"/>
      <c r="KLG558" s="580"/>
      <c r="KLH558" s="3"/>
      <c r="KLI558" s="440"/>
      <c r="KLJ558" s="3"/>
      <c r="KLK558" s="580"/>
      <c r="KLL558" s="3"/>
      <c r="KLM558" s="440"/>
      <c r="KLN558" s="3"/>
      <c r="KLO558" s="580"/>
      <c r="KLP558" s="3"/>
      <c r="KLQ558" s="440"/>
      <c r="KLR558" s="3"/>
      <c r="KLS558" s="580"/>
      <c r="KLT558" s="3"/>
      <c r="KLU558" s="440"/>
      <c r="KLV558" s="3"/>
      <c r="KLW558" s="580"/>
      <c r="KLX558" s="3"/>
      <c r="KLY558" s="440"/>
      <c r="KLZ558" s="3"/>
      <c r="KMA558" s="580"/>
      <c r="KMB558" s="3"/>
      <c r="KMC558" s="440"/>
      <c r="KMD558" s="3"/>
      <c r="KME558" s="580"/>
      <c r="KMF558" s="3"/>
      <c r="KMG558" s="440"/>
      <c r="KMH558" s="3"/>
      <c r="KMI558" s="580"/>
      <c r="KMJ558" s="3"/>
      <c r="KMK558" s="440"/>
      <c r="KML558" s="3"/>
      <c r="KMM558" s="580"/>
      <c r="KMN558" s="3"/>
      <c r="KMO558" s="440"/>
      <c r="KMP558" s="3"/>
      <c r="KMQ558" s="580"/>
      <c r="KMR558" s="3"/>
      <c r="KMS558" s="440"/>
      <c r="KMT558" s="3"/>
      <c r="KMU558" s="580"/>
      <c r="KMV558" s="3"/>
      <c r="KMW558" s="440"/>
      <c r="KMX558" s="3"/>
      <c r="KMY558" s="580"/>
      <c r="KMZ558" s="3"/>
      <c r="KNA558" s="440"/>
      <c r="KNB558" s="3"/>
      <c r="KNC558" s="580"/>
      <c r="KND558" s="3"/>
      <c r="KNE558" s="440"/>
      <c r="KNF558" s="3"/>
      <c r="KNG558" s="580"/>
      <c r="KNH558" s="3"/>
      <c r="KNI558" s="440"/>
      <c r="KNJ558" s="3"/>
      <c r="KNK558" s="580"/>
      <c r="KNL558" s="3"/>
      <c r="KNM558" s="440"/>
      <c r="KNN558" s="3"/>
      <c r="KNO558" s="580"/>
      <c r="KNP558" s="3"/>
      <c r="KNQ558" s="440"/>
      <c r="KNR558" s="3"/>
      <c r="KNS558" s="580"/>
      <c r="KNT558" s="3"/>
      <c r="KNU558" s="440"/>
      <c r="KNV558" s="3"/>
      <c r="KNW558" s="580"/>
      <c r="KNX558" s="3"/>
      <c r="KNY558" s="440"/>
      <c r="KNZ558" s="3"/>
      <c r="KOA558" s="580"/>
      <c r="KOB558" s="3"/>
      <c r="KOC558" s="440"/>
      <c r="KOD558" s="3"/>
      <c r="KOE558" s="580"/>
      <c r="KOF558" s="3"/>
      <c r="KOG558" s="440"/>
      <c r="KOH558" s="3"/>
      <c r="KOI558" s="580"/>
      <c r="KOJ558" s="3"/>
      <c r="KOK558" s="440"/>
      <c r="KOL558" s="3"/>
      <c r="KOM558" s="580"/>
      <c r="KON558" s="3"/>
      <c r="KOO558" s="440"/>
      <c r="KOP558" s="3"/>
      <c r="KOQ558" s="580"/>
      <c r="KOR558" s="3"/>
      <c r="KOS558" s="440"/>
      <c r="KOT558" s="3"/>
      <c r="KOU558" s="580"/>
      <c r="KOV558" s="3"/>
      <c r="KOW558" s="440"/>
      <c r="KOX558" s="3"/>
      <c r="KOY558" s="580"/>
      <c r="KOZ558" s="3"/>
      <c r="KPA558" s="440"/>
      <c r="KPB558" s="3"/>
      <c r="KPC558" s="580"/>
      <c r="KPD558" s="3"/>
      <c r="KPE558" s="440"/>
      <c r="KPF558" s="3"/>
      <c r="KPG558" s="580"/>
      <c r="KPH558" s="3"/>
      <c r="KPI558" s="440"/>
      <c r="KPJ558" s="3"/>
      <c r="KPK558" s="580"/>
      <c r="KPL558" s="3"/>
      <c r="KPM558" s="440"/>
      <c r="KPN558" s="3"/>
      <c r="KPO558" s="580"/>
      <c r="KPP558" s="3"/>
      <c r="KPQ558" s="440"/>
      <c r="KPR558" s="3"/>
      <c r="KPS558" s="580"/>
      <c r="KPT558" s="3"/>
      <c r="KPU558" s="440"/>
      <c r="KPV558" s="3"/>
      <c r="KPW558" s="580"/>
      <c r="KPX558" s="3"/>
      <c r="KPY558" s="440"/>
      <c r="KPZ558" s="3"/>
      <c r="KQA558" s="580"/>
      <c r="KQB558" s="3"/>
      <c r="KQC558" s="440"/>
      <c r="KQD558" s="3"/>
      <c r="KQE558" s="580"/>
      <c r="KQF558" s="3"/>
      <c r="KQG558" s="440"/>
      <c r="KQH558" s="3"/>
      <c r="KQI558" s="580"/>
      <c r="KQJ558" s="3"/>
      <c r="KQK558" s="440"/>
      <c r="KQL558" s="3"/>
      <c r="KQM558" s="580"/>
      <c r="KQN558" s="3"/>
      <c r="KQO558" s="440"/>
      <c r="KQP558" s="3"/>
      <c r="KQQ558" s="580"/>
      <c r="KQR558" s="3"/>
      <c r="KQS558" s="440"/>
      <c r="KQT558" s="3"/>
      <c r="KQU558" s="580"/>
      <c r="KQV558" s="3"/>
      <c r="KQW558" s="440"/>
      <c r="KQX558" s="3"/>
      <c r="KQY558" s="580"/>
      <c r="KQZ558" s="3"/>
      <c r="KRA558" s="440"/>
      <c r="KRB558" s="3"/>
      <c r="KRC558" s="580"/>
      <c r="KRD558" s="3"/>
      <c r="KRE558" s="440"/>
      <c r="KRF558" s="3"/>
      <c r="KRG558" s="580"/>
      <c r="KRH558" s="3"/>
      <c r="KRI558" s="440"/>
      <c r="KRJ558" s="3"/>
      <c r="KRK558" s="580"/>
      <c r="KRL558" s="3"/>
      <c r="KRM558" s="440"/>
      <c r="KRN558" s="3"/>
      <c r="KRO558" s="580"/>
      <c r="KRP558" s="3"/>
      <c r="KRQ558" s="440"/>
      <c r="KRR558" s="3"/>
      <c r="KRS558" s="580"/>
      <c r="KRT558" s="3"/>
      <c r="KRU558" s="440"/>
      <c r="KRV558" s="3"/>
      <c r="KRW558" s="580"/>
      <c r="KRX558" s="3"/>
      <c r="KRY558" s="440"/>
      <c r="KRZ558" s="3"/>
      <c r="KSA558" s="580"/>
      <c r="KSB558" s="3"/>
      <c r="KSC558" s="440"/>
      <c r="KSD558" s="3"/>
      <c r="KSE558" s="580"/>
      <c r="KSF558" s="3"/>
      <c r="KSG558" s="440"/>
      <c r="KSH558" s="3"/>
      <c r="KSI558" s="580"/>
      <c r="KSJ558" s="3"/>
      <c r="KSK558" s="440"/>
      <c r="KSL558" s="3"/>
      <c r="KSM558" s="580"/>
      <c r="KSN558" s="3"/>
      <c r="KSO558" s="440"/>
      <c r="KSP558" s="3"/>
      <c r="KSQ558" s="580"/>
      <c r="KSR558" s="3"/>
      <c r="KSS558" s="440"/>
      <c r="KST558" s="3"/>
      <c r="KSU558" s="580"/>
      <c r="KSV558" s="3"/>
      <c r="KSW558" s="440"/>
      <c r="KSX558" s="3"/>
      <c r="KSY558" s="580"/>
      <c r="KSZ558" s="3"/>
      <c r="KTA558" s="440"/>
      <c r="KTB558" s="3"/>
      <c r="KTC558" s="580"/>
      <c r="KTD558" s="3"/>
      <c r="KTE558" s="440"/>
      <c r="KTF558" s="3"/>
      <c r="KTG558" s="580"/>
      <c r="KTH558" s="3"/>
      <c r="KTI558" s="440"/>
      <c r="KTJ558" s="3"/>
      <c r="KTK558" s="580"/>
      <c r="KTL558" s="3"/>
      <c r="KTM558" s="440"/>
      <c r="KTN558" s="3"/>
      <c r="KTO558" s="580"/>
      <c r="KTP558" s="3"/>
      <c r="KTQ558" s="440"/>
      <c r="KTR558" s="3"/>
      <c r="KTS558" s="580"/>
      <c r="KTT558" s="3"/>
      <c r="KTU558" s="440"/>
      <c r="KTV558" s="3"/>
      <c r="KTW558" s="580"/>
      <c r="KTX558" s="3"/>
      <c r="KTY558" s="440"/>
      <c r="KTZ558" s="3"/>
      <c r="KUA558" s="580"/>
      <c r="KUB558" s="3"/>
      <c r="KUC558" s="440"/>
      <c r="KUD558" s="3"/>
      <c r="KUE558" s="580"/>
      <c r="KUF558" s="3"/>
      <c r="KUG558" s="440"/>
      <c r="KUH558" s="3"/>
      <c r="KUI558" s="580"/>
      <c r="KUJ558" s="3"/>
      <c r="KUK558" s="440"/>
      <c r="KUL558" s="3"/>
      <c r="KUM558" s="580"/>
      <c r="KUN558" s="3"/>
      <c r="KUO558" s="440"/>
      <c r="KUP558" s="3"/>
      <c r="KUQ558" s="580"/>
      <c r="KUR558" s="3"/>
      <c r="KUS558" s="440"/>
      <c r="KUT558" s="3"/>
      <c r="KUU558" s="580"/>
      <c r="KUV558" s="3"/>
      <c r="KUW558" s="440"/>
      <c r="KUX558" s="3"/>
      <c r="KUY558" s="580"/>
      <c r="KUZ558" s="3"/>
      <c r="KVA558" s="440"/>
      <c r="KVB558" s="3"/>
      <c r="KVC558" s="580"/>
      <c r="KVD558" s="3"/>
      <c r="KVE558" s="440"/>
      <c r="KVF558" s="3"/>
      <c r="KVG558" s="580"/>
      <c r="KVH558" s="3"/>
      <c r="KVI558" s="440"/>
      <c r="KVJ558" s="3"/>
      <c r="KVK558" s="580"/>
      <c r="KVL558" s="3"/>
      <c r="KVM558" s="440"/>
      <c r="KVN558" s="3"/>
      <c r="KVO558" s="580"/>
      <c r="KVP558" s="3"/>
      <c r="KVQ558" s="440"/>
      <c r="KVR558" s="3"/>
      <c r="KVS558" s="580"/>
      <c r="KVT558" s="3"/>
      <c r="KVU558" s="440"/>
      <c r="KVV558" s="3"/>
      <c r="KVW558" s="580"/>
      <c r="KVX558" s="3"/>
      <c r="KVY558" s="440"/>
      <c r="KVZ558" s="3"/>
      <c r="KWA558" s="580"/>
      <c r="KWB558" s="3"/>
      <c r="KWC558" s="440"/>
      <c r="KWD558" s="3"/>
      <c r="KWE558" s="580"/>
      <c r="KWF558" s="3"/>
      <c r="KWG558" s="440"/>
      <c r="KWH558" s="3"/>
      <c r="KWI558" s="580"/>
      <c r="KWJ558" s="3"/>
      <c r="KWK558" s="440"/>
      <c r="KWL558" s="3"/>
      <c r="KWM558" s="580"/>
      <c r="KWN558" s="3"/>
      <c r="KWO558" s="440"/>
      <c r="KWP558" s="3"/>
      <c r="KWQ558" s="580"/>
      <c r="KWR558" s="3"/>
      <c r="KWS558" s="440"/>
      <c r="KWT558" s="3"/>
      <c r="KWU558" s="580"/>
      <c r="KWV558" s="3"/>
      <c r="KWW558" s="440"/>
      <c r="KWX558" s="3"/>
      <c r="KWY558" s="580"/>
      <c r="KWZ558" s="3"/>
      <c r="KXA558" s="440"/>
      <c r="KXB558" s="3"/>
      <c r="KXC558" s="580"/>
      <c r="KXD558" s="3"/>
      <c r="KXE558" s="440"/>
      <c r="KXF558" s="3"/>
      <c r="KXG558" s="580"/>
      <c r="KXH558" s="3"/>
      <c r="KXI558" s="440"/>
      <c r="KXJ558" s="3"/>
      <c r="KXK558" s="580"/>
      <c r="KXL558" s="3"/>
      <c r="KXM558" s="440"/>
      <c r="KXN558" s="3"/>
      <c r="KXO558" s="580"/>
      <c r="KXP558" s="3"/>
      <c r="KXQ558" s="440"/>
      <c r="KXR558" s="3"/>
      <c r="KXS558" s="580"/>
      <c r="KXT558" s="3"/>
      <c r="KXU558" s="440"/>
      <c r="KXV558" s="3"/>
      <c r="KXW558" s="580"/>
      <c r="KXX558" s="3"/>
      <c r="KXY558" s="440"/>
      <c r="KXZ558" s="3"/>
      <c r="KYA558" s="580"/>
      <c r="KYB558" s="3"/>
      <c r="KYC558" s="440"/>
      <c r="KYD558" s="3"/>
      <c r="KYE558" s="580"/>
      <c r="KYF558" s="3"/>
      <c r="KYG558" s="440"/>
      <c r="KYH558" s="3"/>
      <c r="KYI558" s="580"/>
      <c r="KYJ558" s="3"/>
      <c r="KYK558" s="440"/>
      <c r="KYL558" s="3"/>
      <c r="KYM558" s="580"/>
      <c r="KYN558" s="3"/>
      <c r="KYO558" s="440"/>
      <c r="KYP558" s="3"/>
      <c r="KYQ558" s="580"/>
      <c r="KYR558" s="3"/>
      <c r="KYS558" s="440"/>
      <c r="KYT558" s="3"/>
      <c r="KYU558" s="580"/>
      <c r="KYV558" s="3"/>
      <c r="KYW558" s="440"/>
      <c r="KYX558" s="3"/>
      <c r="KYY558" s="580"/>
      <c r="KYZ558" s="3"/>
      <c r="KZA558" s="440"/>
      <c r="KZB558" s="3"/>
      <c r="KZC558" s="580"/>
      <c r="KZD558" s="3"/>
      <c r="KZE558" s="440"/>
      <c r="KZF558" s="3"/>
      <c r="KZG558" s="580"/>
      <c r="KZH558" s="3"/>
      <c r="KZI558" s="440"/>
      <c r="KZJ558" s="3"/>
      <c r="KZK558" s="580"/>
      <c r="KZL558" s="3"/>
      <c r="KZM558" s="440"/>
      <c r="KZN558" s="3"/>
      <c r="KZO558" s="580"/>
      <c r="KZP558" s="3"/>
      <c r="KZQ558" s="440"/>
      <c r="KZR558" s="3"/>
      <c r="KZS558" s="580"/>
      <c r="KZT558" s="3"/>
      <c r="KZU558" s="440"/>
      <c r="KZV558" s="3"/>
      <c r="KZW558" s="580"/>
      <c r="KZX558" s="3"/>
      <c r="KZY558" s="440"/>
      <c r="KZZ558" s="3"/>
      <c r="LAA558" s="580"/>
      <c r="LAB558" s="3"/>
      <c r="LAC558" s="440"/>
      <c r="LAD558" s="3"/>
      <c r="LAE558" s="580"/>
      <c r="LAF558" s="3"/>
      <c r="LAG558" s="440"/>
      <c r="LAH558" s="3"/>
      <c r="LAI558" s="580"/>
      <c r="LAJ558" s="3"/>
      <c r="LAK558" s="440"/>
      <c r="LAL558" s="3"/>
      <c r="LAM558" s="580"/>
      <c r="LAN558" s="3"/>
      <c r="LAO558" s="440"/>
      <c r="LAP558" s="3"/>
      <c r="LAQ558" s="580"/>
      <c r="LAR558" s="3"/>
      <c r="LAS558" s="440"/>
      <c r="LAT558" s="3"/>
      <c r="LAU558" s="580"/>
      <c r="LAV558" s="3"/>
      <c r="LAW558" s="440"/>
      <c r="LAX558" s="3"/>
      <c r="LAY558" s="580"/>
      <c r="LAZ558" s="3"/>
      <c r="LBA558" s="440"/>
      <c r="LBB558" s="3"/>
      <c r="LBC558" s="580"/>
      <c r="LBD558" s="3"/>
      <c r="LBE558" s="440"/>
      <c r="LBF558" s="3"/>
      <c r="LBG558" s="580"/>
      <c r="LBH558" s="3"/>
      <c r="LBI558" s="440"/>
      <c r="LBJ558" s="3"/>
      <c r="LBK558" s="580"/>
      <c r="LBL558" s="3"/>
      <c r="LBM558" s="440"/>
      <c r="LBN558" s="3"/>
      <c r="LBO558" s="580"/>
      <c r="LBP558" s="3"/>
      <c r="LBQ558" s="440"/>
      <c r="LBR558" s="3"/>
      <c r="LBS558" s="580"/>
      <c r="LBT558" s="3"/>
      <c r="LBU558" s="440"/>
      <c r="LBV558" s="3"/>
      <c r="LBW558" s="580"/>
      <c r="LBX558" s="3"/>
      <c r="LBY558" s="440"/>
      <c r="LBZ558" s="3"/>
      <c r="LCA558" s="580"/>
      <c r="LCB558" s="3"/>
      <c r="LCC558" s="440"/>
      <c r="LCD558" s="3"/>
      <c r="LCE558" s="580"/>
      <c r="LCF558" s="3"/>
      <c r="LCG558" s="440"/>
      <c r="LCH558" s="3"/>
      <c r="LCI558" s="580"/>
      <c r="LCJ558" s="3"/>
      <c r="LCK558" s="440"/>
      <c r="LCL558" s="3"/>
      <c r="LCM558" s="580"/>
      <c r="LCN558" s="3"/>
      <c r="LCO558" s="440"/>
      <c r="LCP558" s="3"/>
      <c r="LCQ558" s="580"/>
      <c r="LCR558" s="3"/>
      <c r="LCS558" s="440"/>
      <c r="LCT558" s="3"/>
      <c r="LCU558" s="580"/>
      <c r="LCV558" s="3"/>
      <c r="LCW558" s="440"/>
      <c r="LCX558" s="3"/>
      <c r="LCY558" s="580"/>
      <c r="LCZ558" s="3"/>
      <c r="LDA558" s="440"/>
      <c r="LDB558" s="3"/>
      <c r="LDC558" s="580"/>
      <c r="LDD558" s="3"/>
      <c r="LDE558" s="440"/>
      <c r="LDF558" s="3"/>
      <c r="LDG558" s="580"/>
      <c r="LDH558" s="3"/>
      <c r="LDI558" s="440"/>
      <c r="LDJ558" s="3"/>
      <c r="LDK558" s="580"/>
      <c r="LDL558" s="3"/>
      <c r="LDM558" s="440"/>
      <c r="LDN558" s="3"/>
      <c r="LDO558" s="580"/>
      <c r="LDP558" s="3"/>
      <c r="LDQ558" s="440"/>
      <c r="LDR558" s="3"/>
      <c r="LDS558" s="580"/>
      <c r="LDT558" s="3"/>
      <c r="LDU558" s="440"/>
      <c r="LDV558" s="3"/>
      <c r="LDW558" s="580"/>
      <c r="LDX558" s="3"/>
      <c r="LDY558" s="440"/>
      <c r="LDZ558" s="3"/>
      <c r="LEA558" s="580"/>
      <c r="LEB558" s="3"/>
      <c r="LEC558" s="440"/>
      <c r="LED558" s="3"/>
      <c r="LEE558" s="580"/>
      <c r="LEF558" s="3"/>
      <c r="LEG558" s="440"/>
      <c r="LEH558" s="3"/>
      <c r="LEI558" s="580"/>
      <c r="LEJ558" s="3"/>
      <c r="LEK558" s="440"/>
      <c r="LEL558" s="3"/>
      <c r="LEM558" s="580"/>
      <c r="LEN558" s="3"/>
      <c r="LEO558" s="440"/>
      <c r="LEP558" s="3"/>
      <c r="LEQ558" s="580"/>
      <c r="LER558" s="3"/>
      <c r="LES558" s="440"/>
      <c r="LET558" s="3"/>
      <c r="LEU558" s="580"/>
      <c r="LEV558" s="3"/>
      <c r="LEW558" s="440"/>
      <c r="LEX558" s="3"/>
      <c r="LEY558" s="580"/>
      <c r="LEZ558" s="3"/>
      <c r="LFA558" s="440"/>
      <c r="LFB558" s="3"/>
      <c r="LFC558" s="580"/>
      <c r="LFD558" s="3"/>
      <c r="LFE558" s="440"/>
      <c r="LFF558" s="3"/>
      <c r="LFG558" s="580"/>
      <c r="LFH558" s="3"/>
      <c r="LFI558" s="440"/>
      <c r="LFJ558" s="3"/>
      <c r="LFK558" s="580"/>
      <c r="LFL558" s="3"/>
      <c r="LFM558" s="440"/>
      <c r="LFN558" s="3"/>
      <c r="LFO558" s="580"/>
      <c r="LFP558" s="3"/>
      <c r="LFQ558" s="440"/>
      <c r="LFR558" s="3"/>
      <c r="LFS558" s="580"/>
      <c r="LFT558" s="3"/>
      <c r="LFU558" s="440"/>
      <c r="LFV558" s="3"/>
      <c r="LFW558" s="580"/>
      <c r="LFX558" s="3"/>
      <c r="LFY558" s="440"/>
      <c r="LFZ558" s="3"/>
      <c r="LGA558" s="580"/>
      <c r="LGB558" s="3"/>
      <c r="LGC558" s="440"/>
      <c r="LGD558" s="3"/>
      <c r="LGE558" s="580"/>
      <c r="LGF558" s="3"/>
      <c r="LGG558" s="440"/>
      <c r="LGH558" s="3"/>
      <c r="LGI558" s="580"/>
      <c r="LGJ558" s="3"/>
      <c r="LGK558" s="440"/>
      <c r="LGL558" s="3"/>
      <c r="LGM558" s="580"/>
      <c r="LGN558" s="3"/>
      <c r="LGO558" s="440"/>
      <c r="LGP558" s="3"/>
      <c r="LGQ558" s="580"/>
      <c r="LGR558" s="3"/>
      <c r="LGS558" s="440"/>
      <c r="LGT558" s="3"/>
      <c r="LGU558" s="580"/>
      <c r="LGV558" s="3"/>
      <c r="LGW558" s="440"/>
      <c r="LGX558" s="3"/>
      <c r="LGY558" s="580"/>
      <c r="LGZ558" s="3"/>
      <c r="LHA558" s="440"/>
      <c r="LHB558" s="3"/>
      <c r="LHC558" s="580"/>
      <c r="LHD558" s="3"/>
      <c r="LHE558" s="440"/>
      <c r="LHF558" s="3"/>
      <c r="LHG558" s="580"/>
      <c r="LHH558" s="3"/>
      <c r="LHI558" s="440"/>
      <c r="LHJ558" s="3"/>
      <c r="LHK558" s="580"/>
      <c r="LHL558" s="3"/>
      <c r="LHM558" s="440"/>
      <c r="LHN558" s="3"/>
      <c r="LHO558" s="580"/>
      <c r="LHP558" s="3"/>
      <c r="LHQ558" s="440"/>
      <c r="LHR558" s="3"/>
      <c r="LHS558" s="580"/>
      <c r="LHT558" s="3"/>
      <c r="LHU558" s="440"/>
      <c r="LHV558" s="3"/>
      <c r="LHW558" s="580"/>
      <c r="LHX558" s="3"/>
      <c r="LHY558" s="440"/>
      <c r="LHZ558" s="3"/>
      <c r="LIA558" s="580"/>
      <c r="LIB558" s="3"/>
      <c r="LIC558" s="440"/>
      <c r="LID558" s="3"/>
      <c r="LIE558" s="580"/>
      <c r="LIF558" s="3"/>
      <c r="LIG558" s="440"/>
      <c r="LIH558" s="3"/>
      <c r="LII558" s="580"/>
      <c r="LIJ558" s="3"/>
      <c r="LIK558" s="440"/>
      <c r="LIL558" s="3"/>
      <c r="LIM558" s="580"/>
      <c r="LIN558" s="3"/>
      <c r="LIO558" s="440"/>
      <c r="LIP558" s="3"/>
      <c r="LIQ558" s="580"/>
      <c r="LIR558" s="3"/>
      <c r="LIS558" s="440"/>
      <c r="LIT558" s="3"/>
      <c r="LIU558" s="580"/>
      <c r="LIV558" s="3"/>
      <c r="LIW558" s="440"/>
      <c r="LIX558" s="3"/>
      <c r="LIY558" s="580"/>
      <c r="LIZ558" s="3"/>
      <c r="LJA558" s="440"/>
      <c r="LJB558" s="3"/>
      <c r="LJC558" s="580"/>
      <c r="LJD558" s="3"/>
      <c r="LJE558" s="440"/>
      <c r="LJF558" s="3"/>
      <c r="LJG558" s="580"/>
      <c r="LJH558" s="3"/>
      <c r="LJI558" s="440"/>
      <c r="LJJ558" s="3"/>
      <c r="LJK558" s="580"/>
      <c r="LJL558" s="3"/>
      <c r="LJM558" s="440"/>
      <c r="LJN558" s="3"/>
      <c r="LJO558" s="580"/>
      <c r="LJP558" s="3"/>
      <c r="LJQ558" s="440"/>
      <c r="LJR558" s="3"/>
      <c r="LJS558" s="580"/>
      <c r="LJT558" s="3"/>
      <c r="LJU558" s="440"/>
      <c r="LJV558" s="3"/>
      <c r="LJW558" s="580"/>
      <c r="LJX558" s="3"/>
      <c r="LJY558" s="440"/>
      <c r="LJZ558" s="3"/>
      <c r="LKA558" s="580"/>
      <c r="LKB558" s="3"/>
      <c r="LKC558" s="440"/>
      <c r="LKD558" s="3"/>
      <c r="LKE558" s="580"/>
      <c r="LKF558" s="3"/>
      <c r="LKG558" s="440"/>
      <c r="LKH558" s="3"/>
      <c r="LKI558" s="580"/>
      <c r="LKJ558" s="3"/>
      <c r="LKK558" s="440"/>
      <c r="LKL558" s="3"/>
      <c r="LKM558" s="580"/>
      <c r="LKN558" s="3"/>
      <c r="LKO558" s="440"/>
      <c r="LKP558" s="3"/>
      <c r="LKQ558" s="580"/>
      <c r="LKR558" s="3"/>
      <c r="LKS558" s="440"/>
      <c r="LKT558" s="3"/>
      <c r="LKU558" s="580"/>
      <c r="LKV558" s="3"/>
      <c r="LKW558" s="440"/>
      <c r="LKX558" s="3"/>
      <c r="LKY558" s="580"/>
      <c r="LKZ558" s="3"/>
      <c r="LLA558" s="440"/>
      <c r="LLB558" s="3"/>
      <c r="LLC558" s="580"/>
      <c r="LLD558" s="3"/>
      <c r="LLE558" s="440"/>
      <c r="LLF558" s="3"/>
      <c r="LLG558" s="580"/>
      <c r="LLH558" s="3"/>
      <c r="LLI558" s="440"/>
      <c r="LLJ558" s="3"/>
      <c r="LLK558" s="580"/>
      <c r="LLL558" s="3"/>
      <c r="LLM558" s="440"/>
      <c r="LLN558" s="3"/>
      <c r="LLO558" s="580"/>
      <c r="LLP558" s="3"/>
      <c r="LLQ558" s="440"/>
      <c r="LLR558" s="3"/>
      <c r="LLS558" s="580"/>
      <c r="LLT558" s="3"/>
      <c r="LLU558" s="440"/>
      <c r="LLV558" s="3"/>
      <c r="LLW558" s="580"/>
      <c r="LLX558" s="3"/>
      <c r="LLY558" s="440"/>
      <c r="LLZ558" s="3"/>
      <c r="LMA558" s="580"/>
      <c r="LMB558" s="3"/>
      <c r="LMC558" s="440"/>
      <c r="LMD558" s="3"/>
      <c r="LME558" s="580"/>
      <c r="LMF558" s="3"/>
      <c r="LMG558" s="440"/>
      <c r="LMH558" s="3"/>
      <c r="LMI558" s="580"/>
      <c r="LMJ558" s="3"/>
      <c r="LMK558" s="440"/>
      <c r="LML558" s="3"/>
      <c r="LMM558" s="580"/>
      <c r="LMN558" s="3"/>
      <c r="LMO558" s="440"/>
      <c r="LMP558" s="3"/>
      <c r="LMQ558" s="580"/>
      <c r="LMR558" s="3"/>
      <c r="LMS558" s="440"/>
      <c r="LMT558" s="3"/>
      <c r="LMU558" s="580"/>
      <c r="LMV558" s="3"/>
      <c r="LMW558" s="440"/>
      <c r="LMX558" s="3"/>
      <c r="LMY558" s="580"/>
      <c r="LMZ558" s="3"/>
      <c r="LNA558" s="440"/>
      <c r="LNB558" s="3"/>
      <c r="LNC558" s="580"/>
      <c r="LND558" s="3"/>
      <c r="LNE558" s="440"/>
      <c r="LNF558" s="3"/>
      <c r="LNG558" s="580"/>
      <c r="LNH558" s="3"/>
      <c r="LNI558" s="440"/>
      <c r="LNJ558" s="3"/>
      <c r="LNK558" s="580"/>
      <c r="LNL558" s="3"/>
      <c r="LNM558" s="440"/>
      <c r="LNN558" s="3"/>
      <c r="LNO558" s="580"/>
      <c r="LNP558" s="3"/>
      <c r="LNQ558" s="440"/>
      <c r="LNR558" s="3"/>
      <c r="LNS558" s="580"/>
      <c r="LNT558" s="3"/>
      <c r="LNU558" s="440"/>
      <c r="LNV558" s="3"/>
      <c r="LNW558" s="580"/>
      <c r="LNX558" s="3"/>
      <c r="LNY558" s="440"/>
      <c r="LNZ558" s="3"/>
      <c r="LOA558" s="580"/>
      <c r="LOB558" s="3"/>
      <c r="LOC558" s="440"/>
      <c r="LOD558" s="3"/>
      <c r="LOE558" s="580"/>
      <c r="LOF558" s="3"/>
      <c r="LOG558" s="440"/>
      <c r="LOH558" s="3"/>
      <c r="LOI558" s="580"/>
      <c r="LOJ558" s="3"/>
      <c r="LOK558" s="440"/>
      <c r="LOL558" s="3"/>
      <c r="LOM558" s="580"/>
      <c r="LON558" s="3"/>
      <c r="LOO558" s="440"/>
      <c r="LOP558" s="3"/>
      <c r="LOQ558" s="580"/>
      <c r="LOR558" s="3"/>
      <c r="LOS558" s="440"/>
      <c r="LOT558" s="3"/>
      <c r="LOU558" s="580"/>
      <c r="LOV558" s="3"/>
      <c r="LOW558" s="440"/>
      <c r="LOX558" s="3"/>
      <c r="LOY558" s="580"/>
      <c r="LOZ558" s="3"/>
      <c r="LPA558" s="440"/>
      <c r="LPB558" s="3"/>
      <c r="LPC558" s="580"/>
      <c r="LPD558" s="3"/>
      <c r="LPE558" s="440"/>
      <c r="LPF558" s="3"/>
      <c r="LPG558" s="580"/>
      <c r="LPH558" s="3"/>
      <c r="LPI558" s="440"/>
      <c r="LPJ558" s="3"/>
      <c r="LPK558" s="580"/>
      <c r="LPL558" s="3"/>
      <c r="LPM558" s="440"/>
      <c r="LPN558" s="3"/>
      <c r="LPO558" s="580"/>
      <c r="LPP558" s="3"/>
      <c r="LPQ558" s="440"/>
      <c r="LPR558" s="3"/>
      <c r="LPS558" s="580"/>
      <c r="LPT558" s="3"/>
      <c r="LPU558" s="440"/>
      <c r="LPV558" s="3"/>
      <c r="LPW558" s="580"/>
      <c r="LPX558" s="3"/>
      <c r="LPY558" s="440"/>
      <c r="LPZ558" s="3"/>
      <c r="LQA558" s="580"/>
      <c r="LQB558" s="3"/>
      <c r="LQC558" s="440"/>
      <c r="LQD558" s="3"/>
      <c r="LQE558" s="580"/>
      <c r="LQF558" s="3"/>
      <c r="LQG558" s="440"/>
      <c r="LQH558" s="3"/>
      <c r="LQI558" s="580"/>
      <c r="LQJ558" s="3"/>
      <c r="LQK558" s="440"/>
      <c r="LQL558" s="3"/>
      <c r="LQM558" s="580"/>
      <c r="LQN558" s="3"/>
      <c r="LQO558" s="440"/>
      <c r="LQP558" s="3"/>
      <c r="LQQ558" s="580"/>
      <c r="LQR558" s="3"/>
      <c r="LQS558" s="440"/>
      <c r="LQT558" s="3"/>
      <c r="LQU558" s="580"/>
      <c r="LQV558" s="3"/>
      <c r="LQW558" s="440"/>
      <c r="LQX558" s="3"/>
      <c r="LQY558" s="580"/>
      <c r="LQZ558" s="3"/>
      <c r="LRA558" s="440"/>
      <c r="LRB558" s="3"/>
      <c r="LRC558" s="580"/>
      <c r="LRD558" s="3"/>
      <c r="LRE558" s="440"/>
      <c r="LRF558" s="3"/>
      <c r="LRG558" s="580"/>
      <c r="LRH558" s="3"/>
      <c r="LRI558" s="440"/>
      <c r="LRJ558" s="3"/>
      <c r="LRK558" s="580"/>
      <c r="LRL558" s="3"/>
      <c r="LRM558" s="440"/>
      <c r="LRN558" s="3"/>
      <c r="LRO558" s="580"/>
      <c r="LRP558" s="3"/>
      <c r="LRQ558" s="440"/>
      <c r="LRR558" s="3"/>
      <c r="LRS558" s="580"/>
      <c r="LRT558" s="3"/>
      <c r="LRU558" s="440"/>
      <c r="LRV558" s="3"/>
      <c r="LRW558" s="580"/>
      <c r="LRX558" s="3"/>
      <c r="LRY558" s="440"/>
      <c r="LRZ558" s="3"/>
      <c r="LSA558" s="580"/>
      <c r="LSB558" s="3"/>
      <c r="LSC558" s="440"/>
      <c r="LSD558" s="3"/>
      <c r="LSE558" s="580"/>
      <c r="LSF558" s="3"/>
      <c r="LSG558" s="440"/>
      <c r="LSH558" s="3"/>
      <c r="LSI558" s="580"/>
      <c r="LSJ558" s="3"/>
      <c r="LSK558" s="440"/>
      <c r="LSL558" s="3"/>
      <c r="LSM558" s="580"/>
      <c r="LSN558" s="3"/>
      <c r="LSO558" s="440"/>
      <c r="LSP558" s="3"/>
      <c r="LSQ558" s="580"/>
      <c r="LSR558" s="3"/>
      <c r="LSS558" s="440"/>
      <c r="LST558" s="3"/>
      <c r="LSU558" s="580"/>
      <c r="LSV558" s="3"/>
      <c r="LSW558" s="440"/>
      <c r="LSX558" s="3"/>
      <c r="LSY558" s="580"/>
      <c r="LSZ558" s="3"/>
      <c r="LTA558" s="440"/>
      <c r="LTB558" s="3"/>
      <c r="LTC558" s="580"/>
      <c r="LTD558" s="3"/>
      <c r="LTE558" s="440"/>
      <c r="LTF558" s="3"/>
      <c r="LTG558" s="580"/>
      <c r="LTH558" s="3"/>
      <c r="LTI558" s="440"/>
      <c r="LTJ558" s="3"/>
      <c r="LTK558" s="580"/>
      <c r="LTL558" s="3"/>
      <c r="LTM558" s="440"/>
      <c r="LTN558" s="3"/>
      <c r="LTO558" s="580"/>
      <c r="LTP558" s="3"/>
      <c r="LTQ558" s="440"/>
      <c r="LTR558" s="3"/>
      <c r="LTS558" s="580"/>
      <c r="LTT558" s="3"/>
      <c r="LTU558" s="440"/>
      <c r="LTV558" s="3"/>
      <c r="LTW558" s="580"/>
      <c r="LTX558" s="3"/>
      <c r="LTY558" s="440"/>
      <c r="LTZ558" s="3"/>
      <c r="LUA558" s="580"/>
      <c r="LUB558" s="3"/>
      <c r="LUC558" s="440"/>
      <c r="LUD558" s="3"/>
      <c r="LUE558" s="580"/>
      <c r="LUF558" s="3"/>
      <c r="LUG558" s="440"/>
      <c r="LUH558" s="3"/>
      <c r="LUI558" s="580"/>
      <c r="LUJ558" s="3"/>
      <c r="LUK558" s="440"/>
      <c r="LUL558" s="3"/>
      <c r="LUM558" s="580"/>
      <c r="LUN558" s="3"/>
      <c r="LUO558" s="440"/>
      <c r="LUP558" s="3"/>
      <c r="LUQ558" s="580"/>
      <c r="LUR558" s="3"/>
      <c r="LUS558" s="440"/>
      <c r="LUT558" s="3"/>
      <c r="LUU558" s="580"/>
      <c r="LUV558" s="3"/>
      <c r="LUW558" s="440"/>
      <c r="LUX558" s="3"/>
      <c r="LUY558" s="580"/>
      <c r="LUZ558" s="3"/>
      <c r="LVA558" s="440"/>
      <c r="LVB558" s="3"/>
      <c r="LVC558" s="580"/>
      <c r="LVD558" s="3"/>
      <c r="LVE558" s="440"/>
      <c r="LVF558" s="3"/>
      <c r="LVG558" s="580"/>
      <c r="LVH558" s="3"/>
      <c r="LVI558" s="440"/>
      <c r="LVJ558" s="3"/>
      <c r="LVK558" s="580"/>
      <c r="LVL558" s="3"/>
      <c r="LVM558" s="440"/>
      <c r="LVN558" s="3"/>
      <c r="LVO558" s="580"/>
      <c r="LVP558" s="3"/>
      <c r="LVQ558" s="440"/>
      <c r="LVR558" s="3"/>
      <c r="LVS558" s="580"/>
      <c r="LVT558" s="3"/>
      <c r="LVU558" s="440"/>
      <c r="LVV558" s="3"/>
      <c r="LVW558" s="580"/>
      <c r="LVX558" s="3"/>
      <c r="LVY558" s="440"/>
      <c r="LVZ558" s="3"/>
      <c r="LWA558" s="580"/>
      <c r="LWB558" s="3"/>
      <c r="LWC558" s="440"/>
      <c r="LWD558" s="3"/>
      <c r="LWE558" s="580"/>
      <c r="LWF558" s="3"/>
      <c r="LWG558" s="440"/>
      <c r="LWH558" s="3"/>
      <c r="LWI558" s="580"/>
      <c r="LWJ558" s="3"/>
      <c r="LWK558" s="440"/>
      <c r="LWL558" s="3"/>
      <c r="LWM558" s="580"/>
      <c r="LWN558" s="3"/>
      <c r="LWO558" s="440"/>
      <c r="LWP558" s="3"/>
      <c r="LWQ558" s="580"/>
      <c r="LWR558" s="3"/>
      <c r="LWS558" s="440"/>
      <c r="LWT558" s="3"/>
      <c r="LWU558" s="580"/>
      <c r="LWV558" s="3"/>
      <c r="LWW558" s="440"/>
      <c r="LWX558" s="3"/>
      <c r="LWY558" s="580"/>
      <c r="LWZ558" s="3"/>
      <c r="LXA558" s="440"/>
      <c r="LXB558" s="3"/>
      <c r="LXC558" s="580"/>
      <c r="LXD558" s="3"/>
      <c r="LXE558" s="440"/>
      <c r="LXF558" s="3"/>
      <c r="LXG558" s="580"/>
      <c r="LXH558" s="3"/>
      <c r="LXI558" s="440"/>
      <c r="LXJ558" s="3"/>
      <c r="LXK558" s="580"/>
      <c r="LXL558" s="3"/>
      <c r="LXM558" s="440"/>
      <c r="LXN558" s="3"/>
      <c r="LXO558" s="580"/>
      <c r="LXP558" s="3"/>
      <c r="LXQ558" s="440"/>
      <c r="LXR558" s="3"/>
      <c r="LXS558" s="580"/>
      <c r="LXT558" s="3"/>
      <c r="LXU558" s="440"/>
      <c r="LXV558" s="3"/>
      <c r="LXW558" s="580"/>
      <c r="LXX558" s="3"/>
      <c r="LXY558" s="440"/>
      <c r="LXZ558" s="3"/>
      <c r="LYA558" s="580"/>
      <c r="LYB558" s="3"/>
      <c r="LYC558" s="440"/>
      <c r="LYD558" s="3"/>
      <c r="LYE558" s="580"/>
      <c r="LYF558" s="3"/>
      <c r="LYG558" s="440"/>
      <c r="LYH558" s="3"/>
      <c r="LYI558" s="580"/>
      <c r="LYJ558" s="3"/>
      <c r="LYK558" s="440"/>
      <c r="LYL558" s="3"/>
      <c r="LYM558" s="580"/>
      <c r="LYN558" s="3"/>
      <c r="LYO558" s="440"/>
      <c r="LYP558" s="3"/>
      <c r="LYQ558" s="580"/>
      <c r="LYR558" s="3"/>
      <c r="LYS558" s="440"/>
      <c r="LYT558" s="3"/>
      <c r="LYU558" s="580"/>
      <c r="LYV558" s="3"/>
      <c r="LYW558" s="440"/>
      <c r="LYX558" s="3"/>
      <c r="LYY558" s="580"/>
      <c r="LYZ558" s="3"/>
      <c r="LZA558" s="440"/>
      <c r="LZB558" s="3"/>
      <c r="LZC558" s="580"/>
      <c r="LZD558" s="3"/>
      <c r="LZE558" s="440"/>
      <c r="LZF558" s="3"/>
      <c r="LZG558" s="580"/>
      <c r="LZH558" s="3"/>
      <c r="LZI558" s="440"/>
      <c r="LZJ558" s="3"/>
      <c r="LZK558" s="580"/>
      <c r="LZL558" s="3"/>
      <c r="LZM558" s="440"/>
      <c r="LZN558" s="3"/>
      <c r="LZO558" s="580"/>
      <c r="LZP558" s="3"/>
      <c r="LZQ558" s="440"/>
      <c r="LZR558" s="3"/>
      <c r="LZS558" s="580"/>
      <c r="LZT558" s="3"/>
      <c r="LZU558" s="440"/>
      <c r="LZV558" s="3"/>
      <c r="LZW558" s="580"/>
      <c r="LZX558" s="3"/>
      <c r="LZY558" s="440"/>
      <c r="LZZ558" s="3"/>
      <c r="MAA558" s="580"/>
      <c r="MAB558" s="3"/>
      <c r="MAC558" s="440"/>
      <c r="MAD558" s="3"/>
      <c r="MAE558" s="580"/>
      <c r="MAF558" s="3"/>
      <c r="MAG558" s="440"/>
      <c r="MAH558" s="3"/>
      <c r="MAI558" s="580"/>
      <c r="MAJ558" s="3"/>
      <c r="MAK558" s="440"/>
      <c r="MAL558" s="3"/>
      <c r="MAM558" s="580"/>
      <c r="MAN558" s="3"/>
      <c r="MAO558" s="440"/>
      <c r="MAP558" s="3"/>
      <c r="MAQ558" s="580"/>
      <c r="MAR558" s="3"/>
      <c r="MAS558" s="440"/>
      <c r="MAT558" s="3"/>
      <c r="MAU558" s="580"/>
      <c r="MAV558" s="3"/>
      <c r="MAW558" s="440"/>
      <c r="MAX558" s="3"/>
      <c r="MAY558" s="580"/>
      <c r="MAZ558" s="3"/>
      <c r="MBA558" s="440"/>
      <c r="MBB558" s="3"/>
      <c r="MBC558" s="580"/>
      <c r="MBD558" s="3"/>
      <c r="MBE558" s="440"/>
      <c r="MBF558" s="3"/>
      <c r="MBG558" s="580"/>
      <c r="MBH558" s="3"/>
      <c r="MBI558" s="440"/>
      <c r="MBJ558" s="3"/>
      <c r="MBK558" s="580"/>
      <c r="MBL558" s="3"/>
      <c r="MBM558" s="440"/>
      <c r="MBN558" s="3"/>
      <c r="MBO558" s="580"/>
      <c r="MBP558" s="3"/>
      <c r="MBQ558" s="440"/>
      <c r="MBR558" s="3"/>
      <c r="MBS558" s="580"/>
      <c r="MBT558" s="3"/>
      <c r="MBU558" s="440"/>
      <c r="MBV558" s="3"/>
      <c r="MBW558" s="580"/>
      <c r="MBX558" s="3"/>
      <c r="MBY558" s="440"/>
      <c r="MBZ558" s="3"/>
      <c r="MCA558" s="580"/>
      <c r="MCB558" s="3"/>
      <c r="MCC558" s="440"/>
      <c r="MCD558" s="3"/>
      <c r="MCE558" s="580"/>
      <c r="MCF558" s="3"/>
      <c r="MCG558" s="440"/>
      <c r="MCH558" s="3"/>
      <c r="MCI558" s="580"/>
      <c r="MCJ558" s="3"/>
      <c r="MCK558" s="440"/>
      <c r="MCL558" s="3"/>
      <c r="MCM558" s="580"/>
      <c r="MCN558" s="3"/>
      <c r="MCO558" s="440"/>
      <c r="MCP558" s="3"/>
      <c r="MCQ558" s="580"/>
      <c r="MCR558" s="3"/>
      <c r="MCS558" s="440"/>
      <c r="MCT558" s="3"/>
      <c r="MCU558" s="580"/>
      <c r="MCV558" s="3"/>
      <c r="MCW558" s="440"/>
      <c r="MCX558" s="3"/>
      <c r="MCY558" s="580"/>
      <c r="MCZ558" s="3"/>
      <c r="MDA558" s="440"/>
      <c r="MDB558" s="3"/>
      <c r="MDC558" s="580"/>
      <c r="MDD558" s="3"/>
      <c r="MDE558" s="440"/>
      <c r="MDF558" s="3"/>
      <c r="MDG558" s="580"/>
      <c r="MDH558" s="3"/>
      <c r="MDI558" s="440"/>
      <c r="MDJ558" s="3"/>
      <c r="MDK558" s="580"/>
      <c r="MDL558" s="3"/>
      <c r="MDM558" s="440"/>
      <c r="MDN558" s="3"/>
      <c r="MDO558" s="580"/>
      <c r="MDP558" s="3"/>
      <c r="MDQ558" s="440"/>
      <c r="MDR558" s="3"/>
      <c r="MDS558" s="580"/>
      <c r="MDT558" s="3"/>
      <c r="MDU558" s="440"/>
      <c r="MDV558" s="3"/>
      <c r="MDW558" s="580"/>
      <c r="MDX558" s="3"/>
      <c r="MDY558" s="440"/>
      <c r="MDZ558" s="3"/>
      <c r="MEA558" s="580"/>
      <c r="MEB558" s="3"/>
      <c r="MEC558" s="440"/>
      <c r="MED558" s="3"/>
      <c r="MEE558" s="580"/>
      <c r="MEF558" s="3"/>
      <c r="MEG558" s="440"/>
      <c r="MEH558" s="3"/>
      <c r="MEI558" s="580"/>
      <c r="MEJ558" s="3"/>
      <c r="MEK558" s="440"/>
      <c r="MEL558" s="3"/>
      <c r="MEM558" s="580"/>
      <c r="MEN558" s="3"/>
      <c r="MEO558" s="440"/>
      <c r="MEP558" s="3"/>
      <c r="MEQ558" s="580"/>
      <c r="MER558" s="3"/>
      <c r="MES558" s="440"/>
      <c r="MET558" s="3"/>
      <c r="MEU558" s="580"/>
      <c r="MEV558" s="3"/>
      <c r="MEW558" s="440"/>
      <c r="MEX558" s="3"/>
      <c r="MEY558" s="580"/>
      <c r="MEZ558" s="3"/>
      <c r="MFA558" s="440"/>
      <c r="MFB558" s="3"/>
      <c r="MFC558" s="580"/>
      <c r="MFD558" s="3"/>
      <c r="MFE558" s="440"/>
      <c r="MFF558" s="3"/>
      <c r="MFG558" s="580"/>
      <c r="MFH558" s="3"/>
      <c r="MFI558" s="440"/>
      <c r="MFJ558" s="3"/>
      <c r="MFK558" s="580"/>
      <c r="MFL558" s="3"/>
      <c r="MFM558" s="440"/>
      <c r="MFN558" s="3"/>
      <c r="MFO558" s="580"/>
      <c r="MFP558" s="3"/>
      <c r="MFQ558" s="440"/>
      <c r="MFR558" s="3"/>
      <c r="MFS558" s="580"/>
      <c r="MFT558" s="3"/>
      <c r="MFU558" s="440"/>
      <c r="MFV558" s="3"/>
      <c r="MFW558" s="580"/>
      <c r="MFX558" s="3"/>
      <c r="MFY558" s="440"/>
      <c r="MFZ558" s="3"/>
      <c r="MGA558" s="580"/>
      <c r="MGB558" s="3"/>
      <c r="MGC558" s="440"/>
      <c r="MGD558" s="3"/>
      <c r="MGE558" s="580"/>
      <c r="MGF558" s="3"/>
      <c r="MGG558" s="440"/>
      <c r="MGH558" s="3"/>
      <c r="MGI558" s="580"/>
      <c r="MGJ558" s="3"/>
      <c r="MGK558" s="440"/>
      <c r="MGL558" s="3"/>
      <c r="MGM558" s="580"/>
      <c r="MGN558" s="3"/>
      <c r="MGO558" s="440"/>
      <c r="MGP558" s="3"/>
      <c r="MGQ558" s="580"/>
      <c r="MGR558" s="3"/>
      <c r="MGS558" s="440"/>
      <c r="MGT558" s="3"/>
      <c r="MGU558" s="580"/>
      <c r="MGV558" s="3"/>
      <c r="MGW558" s="440"/>
      <c r="MGX558" s="3"/>
      <c r="MGY558" s="580"/>
      <c r="MGZ558" s="3"/>
      <c r="MHA558" s="440"/>
      <c r="MHB558" s="3"/>
      <c r="MHC558" s="580"/>
      <c r="MHD558" s="3"/>
      <c r="MHE558" s="440"/>
      <c r="MHF558" s="3"/>
      <c r="MHG558" s="580"/>
      <c r="MHH558" s="3"/>
      <c r="MHI558" s="440"/>
      <c r="MHJ558" s="3"/>
      <c r="MHK558" s="580"/>
      <c r="MHL558" s="3"/>
      <c r="MHM558" s="440"/>
      <c r="MHN558" s="3"/>
      <c r="MHO558" s="580"/>
      <c r="MHP558" s="3"/>
      <c r="MHQ558" s="440"/>
      <c r="MHR558" s="3"/>
      <c r="MHS558" s="580"/>
      <c r="MHT558" s="3"/>
      <c r="MHU558" s="440"/>
      <c r="MHV558" s="3"/>
      <c r="MHW558" s="580"/>
      <c r="MHX558" s="3"/>
      <c r="MHY558" s="440"/>
      <c r="MHZ558" s="3"/>
      <c r="MIA558" s="580"/>
      <c r="MIB558" s="3"/>
      <c r="MIC558" s="440"/>
      <c r="MID558" s="3"/>
      <c r="MIE558" s="580"/>
      <c r="MIF558" s="3"/>
      <c r="MIG558" s="440"/>
      <c r="MIH558" s="3"/>
      <c r="MII558" s="580"/>
      <c r="MIJ558" s="3"/>
      <c r="MIK558" s="440"/>
      <c r="MIL558" s="3"/>
      <c r="MIM558" s="580"/>
      <c r="MIN558" s="3"/>
      <c r="MIO558" s="440"/>
      <c r="MIP558" s="3"/>
      <c r="MIQ558" s="580"/>
      <c r="MIR558" s="3"/>
      <c r="MIS558" s="440"/>
      <c r="MIT558" s="3"/>
      <c r="MIU558" s="580"/>
      <c r="MIV558" s="3"/>
      <c r="MIW558" s="440"/>
      <c r="MIX558" s="3"/>
      <c r="MIY558" s="580"/>
      <c r="MIZ558" s="3"/>
      <c r="MJA558" s="440"/>
      <c r="MJB558" s="3"/>
      <c r="MJC558" s="580"/>
      <c r="MJD558" s="3"/>
      <c r="MJE558" s="440"/>
      <c r="MJF558" s="3"/>
      <c r="MJG558" s="580"/>
      <c r="MJH558" s="3"/>
      <c r="MJI558" s="440"/>
      <c r="MJJ558" s="3"/>
      <c r="MJK558" s="580"/>
      <c r="MJL558" s="3"/>
      <c r="MJM558" s="440"/>
      <c r="MJN558" s="3"/>
      <c r="MJO558" s="580"/>
      <c r="MJP558" s="3"/>
      <c r="MJQ558" s="440"/>
      <c r="MJR558" s="3"/>
      <c r="MJS558" s="580"/>
      <c r="MJT558" s="3"/>
      <c r="MJU558" s="440"/>
      <c r="MJV558" s="3"/>
      <c r="MJW558" s="580"/>
      <c r="MJX558" s="3"/>
      <c r="MJY558" s="440"/>
      <c r="MJZ558" s="3"/>
      <c r="MKA558" s="580"/>
      <c r="MKB558" s="3"/>
      <c r="MKC558" s="440"/>
      <c r="MKD558" s="3"/>
      <c r="MKE558" s="580"/>
      <c r="MKF558" s="3"/>
      <c r="MKG558" s="440"/>
      <c r="MKH558" s="3"/>
      <c r="MKI558" s="580"/>
      <c r="MKJ558" s="3"/>
      <c r="MKK558" s="440"/>
      <c r="MKL558" s="3"/>
      <c r="MKM558" s="580"/>
      <c r="MKN558" s="3"/>
      <c r="MKO558" s="440"/>
      <c r="MKP558" s="3"/>
      <c r="MKQ558" s="580"/>
      <c r="MKR558" s="3"/>
      <c r="MKS558" s="440"/>
      <c r="MKT558" s="3"/>
      <c r="MKU558" s="580"/>
      <c r="MKV558" s="3"/>
      <c r="MKW558" s="440"/>
      <c r="MKX558" s="3"/>
      <c r="MKY558" s="580"/>
      <c r="MKZ558" s="3"/>
      <c r="MLA558" s="440"/>
      <c r="MLB558" s="3"/>
      <c r="MLC558" s="580"/>
      <c r="MLD558" s="3"/>
      <c r="MLE558" s="440"/>
      <c r="MLF558" s="3"/>
      <c r="MLG558" s="580"/>
      <c r="MLH558" s="3"/>
      <c r="MLI558" s="440"/>
      <c r="MLJ558" s="3"/>
      <c r="MLK558" s="580"/>
      <c r="MLL558" s="3"/>
      <c r="MLM558" s="440"/>
      <c r="MLN558" s="3"/>
      <c r="MLO558" s="580"/>
      <c r="MLP558" s="3"/>
      <c r="MLQ558" s="440"/>
      <c r="MLR558" s="3"/>
      <c r="MLS558" s="580"/>
      <c r="MLT558" s="3"/>
      <c r="MLU558" s="440"/>
      <c r="MLV558" s="3"/>
      <c r="MLW558" s="580"/>
      <c r="MLX558" s="3"/>
      <c r="MLY558" s="440"/>
      <c r="MLZ558" s="3"/>
      <c r="MMA558" s="580"/>
      <c r="MMB558" s="3"/>
      <c r="MMC558" s="440"/>
      <c r="MMD558" s="3"/>
      <c r="MME558" s="580"/>
      <c r="MMF558" s="3"/>
      <c r="MMG558" s="440"/>
      <c r="MMH558" s="3"/>
      <c r="MMI558" s="580"/>
      <c r="MMJ558" s="3"/>
      <c r="MMK558" s="440"/>
      <c r="MML558" s="3"/>
      <c r="MMM558" s="580"/>
      <c r="MMN558" s="3"/>
      <c r="MMO558" s="440"/>
      <c r="MMP558" s="3"/>
      <c r="MMQ558" s="580"/>
      <c r="MMR558" s="3"/>
      <c r="MMS558" s="440"/>
      <c r="MMT558" s="3"/>
      <c r="MMU558" s="580"/>
      <c r="MMV558" s="3"/>
      <c r="MMW558" s="440"/>
      <c r="MMX558" s="3"/>
      <c r="MMY558" s="580"/>
      <c r="MMZ558" s="3"/>
      <c r="MNA558" s="440"/>
      <c r="MNB558" s="3"/>
      <c r="MNC558" s="580"/>
      <c r="MND558" s="3"/>
      <c r="MNE558" s="440"/>
      <c r="MNF558" s="3"/>
      <c r="MNG558" s="580"/>
      <c r="MNH558" s="3"/>
      <c r="MNI558" s="440"/>
      <c r="MNJ558" s="3"/>
      <c r="MNK558" s="580"/>
      <c r="MNL558" s="3"/>
      <c r="MNM558" s="440"/>
      <c r="MNN558" s="3"/>
      <c r="MNO558" s="580"/>
      <c r="MNP558" s="3"/>
      <c r="MNQ558" s="440"/>
      <c r="MNR558" s="3"/>
      <c r="MNS558" s="580"/>
      <c r="MNT558" s="3"/>
      <c r="MNU558" s="440"/>
      <c r="MNV558" s="3"/>
      <c r="MNW558" s="580"/>
      <c r="MNX558" s="3"/>
      <c r="MNY558" s="440"/>
      <c r="MNZ558" s="3"/>
      <c r="MOA558" s="580"/>
      <c r="MOB558" s="3"/>
      <c r="MOC558" s="440"/>
      <c r="MOD558" s="3"/>
      <c r="MOE558" s="580"/>
      <c r="MOF558" s="3"/>
      <c r="MOG558" s="440"/>
      <c r="MOH558" s="3"/>
      <c r="MOI558" s="580"/>
      <c r="MOJ558" s="3"/>
      <c r="MOK558" s="440"/>
      <c r="MOL558" s="3"/>
      <c r="MOM558" s="580"/>
      <c r="MON558" s="3"/>
      <c r="MOO558" s="440"/>
      <c r="MOP558" s="3"/>
      <c r="MOQ558" s="580"/>
      <c r="MOR558" s="3"/>
      <c r="MOS558" s="440"/>
      <c r="MOT558" s="3"/>
      <c r="MOU558" s="580"/>
      <c r="MOV558" s="3"/>
      <c r="MOW558" s="440"/>
      <c r="MOX558" s="3"/>
      <c r="MOY558" s="580"/>
      <c r="MOZ558" s="3"/>
      <c r="MPA558" s="440"/>
      <c r="MPB558" s="3"/>
      <c r="MPC558" s="580"/>
      <c r="MPD558" s="3"/>
      <c r="MPE558" s="440"/>
      <c r="MPF558" s="3"/>
      <c r="MPG558" s="580"/>
      <c r="MPH558" s="3"/>
      <c r="MPI558" s="440"/>
      <c r="MPJ558" s="3"/>
      <c r="MPK558" s="580"/>
      <c r="MPL558" s="3"/>
      <c r="MPM558" s="440"/>
      <c r="MPN558" s="3"/>
      <c r="MPO558" s="580"/>
      <c r="MPP558" s="3"/>
      <c r="MPQ558" s="440"/>
      <c r="MPR558" s="3"/>
      <c r="MPS558" s="580"/>
      <c r="MPT558" s="3"/>
      <c r="MPU558" s="440"/>
      <c r="MPV558" s="3"/>
      <c r="MPW558" s="580"/>
      <c r="MPX558" s="3"/>
      <c r="MPY558" s="440"/>
      <c r="MPZ558" s="3"/>
      <c r="MQA558" s="580"/>
      <c r="MQB558" s="3"/>
      <c r="MQC558" s="440"/>
      <c r="MQD558" s="3"/>
      <c r="MQE558" s="580"/>
      <c r="MQF558" s="3"/>
      <c r="MQG558" s="440"/>
      <c r="MQH558" s="3"/>
      <c r="MQI558" s="580"/>
      <c r="MQJ558" s="3"/>
      <c r="MQK558" s="440"/>
      <c r="MQL558" s="3"/>
      <c r="MQM558" s="580"/>
      <c r="MQN558" s="3"/>
      <c r="MQO558" s="440"/>
      <c r="MQP558" s="3"/>
      <c r="MQQ558" s="580"/>
      <c r="MQR558" s="3"/>
      <c r="MQS558" s="440"/>
      <c r="MQT558" s="3"/>
      <c r="MQU558" s="580"/>
      <c r="MQV558" s="3"/>
      <c r="MQW558" s="440"/>
      <c r="MQX558" s="3"/>
      <c r="MQY558" s="580"/>
      <c r="MQZ558" s="3"/>
      <c r="MRA558" s="440"/>
      <c r="MRB558" s="3"/>
      <c r="MRC558" s="580"/>
      <c r="MRD558" s="3"/>
      <c r="MRE558" s="440"/>
      <c r="MRF558" s="3"/>
      <c r="MRG558" s="580"/>
      <c r="MRH558" s="3"/>
      <c r="MRI558" s="440"/>
      <c r="MRJ558" s="3"/>
      <c r="MRK558" s="580"/>
      <c r="MRL558" s="3"/>
      <c r="MRM558" s="440"/>
      <c r="MRN558" s="3"/>
      <c r="MRO558" s="580"/>
      <c r="MRP558" s="3"/>
      <c r="MRQ558" s="440"/>
      <c r="MRR558" s="3"/>
      <c r="MRS558" s="580"/>
      <c r="MRT558" s="3"/>
      <c r="MRU558" s="440"/>
      <c r="MRV558" s="3"/>
      <c r="MRW558" s="580"/>
      <c r="MRX558" s="3"/>
      <c r="MRY558" s="440"/>
      <c r="MRZ558" s="3"/>
      <c r="MSA558" s="580"/>
      <c r="MSB558" s="3"/>
      <c r="MSC558" s="440"/>
      <c r="MSD558" s="3"/>
      <c r="MSE558" s="580"/>
      <c r="MSF558" s="3"/>
      <c r="MSG558" s="440"/>
      <c r="MSH558" s="3"/>
      <c r="MSI558" s="580"/>
      <c r="MSJ558" s="3"/>
      <c r="MSK558" s="440"/>
      <c r="MSL558" s="3"/>
      <c r="MSM558" s="580"/>
      <c r="MSN558" s="3"/>
      <c r="MSO558" s="440"/>
      <c r="MSP558" s="3"/>
      <c r="MSQ558" s="580"/>
      <c r="MSR558" s="3"/>
      <c r="MSS558" s="440"/>
      <c r="MST558" s="3"/>
      <c r="MSU558" s="580"/>
      <c r="MSV558" s="3"/>
      <c r="MSW558" s="440"/>
      <c r="MSX558" s="3"/>
      <c r="MSY558" s="580"/>
      <c r="MSZ558" s="3"/>
      <c r="MTA558" s="440"/>
      <c r="MTB558" s="3"/>
      <c r="MTC558" s="580"/>
      <c r="MTD558" s="3"/>
      <c r="MTE558" s="440"/>
      <c r="MTF558" s="3"/>
      <c r="MTG558" s="580"/>
      <c r="MTH558" s="3"/>
      <c r="MTI558" s="440"/>
      <c r="MTJ558" s="3"/>
      <c r="MTK558" s="580"/>
      <c r="MTL558" s="3"/>
      <c r="MTM558" s="440"/>
      <c r="MTN558" s="3"/>
      <c r="MTO558" s="580"/>
      <c r="MTP558" s="3"/>
      <c r="MTQ558" s="440"/>
      <c r="MTR558" s="3"/>
      <c r="MTS558" s="580"/>
      <c r="MTT558" s="3"/>
      <c r="MTU558" s="440"/>
      <c r="MTV558" s="3"/>
      <c r="MTW558" s="580"/>
      <c r="MTX558" s="3"/>
      <c r="MTY558" s="440"/>
      <c r="MTZ558" s="3"/>
      <c r="MUA558" s="580"/>
      <c r="MUB558" s="3"/>
      <c r="MUC558" s="440"/>
      <c r="MUD558" s="3"/>
      <c r="MUE558" s="580"/>
      <c r="MUF558" s="3"/>
      <c r="MUG558" s="440"/>
      <c r="MUH558" s="3"/>
      <c r="MUI558" s="580"/>
      <c r="MUJ558" s="3"/>
      <c r="MUK558" s="440"/>
      <c r="MUL558" s="3"/>
      <c r="MUM558" s="580"/>
      <c r="MUN558" s="3"/>
      <c r="MUO558" s="440"/>
      <c r="MUP558" s="3"/>
      <c r="MUQ558" s="580"/>
      <c r="MUR558" s="3"/>
      <c r="MUS558" s="440"/>
      <c r="MUT558" s="3"/>
      <c r="MUU558" s="580"/>
      <c r="MUV558" s="3"/>
      <c r="MUW558" s="440"/>
      <c r="MUX558" s="3"/>
      <c r="MUY558" s="580"/>
      <c r="MUZ558" s="3"/>
      <c r="MVA558" s="440"/>
      <c r="MVB558" s="3"/>
      <c r="MVC558" s="580"/>
      <c r="MVD558" s="3"/>
      <c r="MVE558" s="440"/>
      <c r="MVF558" s="3"/>
      <c r="MVG558" s="580"/>
      <c r="MVH558" s="3"/>
      <c r="MVI558" s="440"/>
      <c r="MVJ558" s="3"/>
      <c r="MVK558" s="580"/>
      <c r="MVL558" s="3"/>
      <c r="MVM558" s="440"/>
      <c r="MVN558" s="3"/>
      <c r="MVO558" s="580"/>
      <c r="MVP558" s="3"/>
      <c r="MVQ558" s="440"/>
      <c r="MVR558" s="3"/>
      <c r="MVS558" s="580"/>
      <c r="MVT558" s="3"/>
      <c r="MVU558" s="440"/>
      <c r="MVV558" s="3"/>
      <c r="MVW558" s="580"/>
      <c r="MVX558" s="3"/>
      <c r="MVY558" s="440"/>
      <c r="MVZ558" s="3"/>
      <c r="MWA558" s="580"/>
      <c r="MWB558" s="3"/>
      <c r="MWC558" s="440"/>
      <c r="MWD558" s="3"/>
      <c r="MWE558" s="580"/>
      <c r="MWF558" s="3"/>
      <c r="MWG558" s="440"/>
      <c r="MWH558" s="3"/>
      <c r="MWI558" s="580"/>
      <c r="MWJ558" s="3"/>
      <c r="MWK558" s="440"/>
      <c r="MWL558" s="3"/>
      <c r="MWM558" s="580"/>
      <c r="MWN558" s="3"/>
      <c r="MWO558" s="440"/>
      <c r="MWP558" s="3"/>
      <c r="MWQ558" s="580"/>
      <c r="MWR558" s="3"/>
      <c r="MWS558" s="440"/>
      <c r="MWT558" s="3"/>
      <c r="MWU558" s="580"/>
      <c r="MWV558" s="3"/>
      <c r="MWW558" s="440"/>
      <c r="MWX558" s="3"/>
      <c r="MWY558" s="580"/>
      <c r="MWZ558" s="3"/>
      <c r="MXA558" s="440"/>
      <c r="MXB558" s="3"/>
      <c r="MXC558" s="580"/>
      <c r="MXD558" s="3"/>
      <c r="MXE558" s="440"/>
      <c r="MXF558" s="3"/>
      <c r="MXG558" s="580"/>
      <c r="MXH558" s="3"/>
      <c r="MXI558" s="440"/>
      <c r="MXJ558" s="3"/>
      <c r="MXK558" s="580"/>
      <c r="MXL558" s="3"/>
      <c r="MXM558" s="440"/>
      <c r="MXN558" s="3"/>
      <c r="MXO558" s="580"/>
      <c r="MXP558" s="3"/>
      <c r="MXQ558" s="440"/>
      <c r="MXR558" s="3"/>
      <c r="MXS558" s="580"/>
      <c r="MXT558" s="3"/>
      <c r="MXU558" s="440"/>
      <c r="MXV558" s="3"/>
      <c r="MXW558" s="580"/>
      <c r="MXX558" s="3"/>
      <c r="MXY558" s="440"/>
      <c r="MXZ558" s="3"/>
      <c r="MYA558" s="580"/>
      <c r="MYB558" s="3"/>
      <c r="MYC558" s="440"/>
      <c r="MYD558" s="3"/>
      <c r="MYE558" s="580"/>
      <c r="MYF558" s="3"/>
      <c r="MYG558" s="440"/>
      <c r="MYH558" s="3"/>
      <c r="MYI558" s="580"/>
      <c r="MYJ558" s="3"/>
      <c r="MYK558" s="440"/>
      <c r="MYL558" s="3"/>
      <c r="MYM558" s="580"/>
      <c r="MYN558" s="3"/>
      <c r="MYO558" s="440"/>
      <c r="MYP558" s="3"/>
      <c r="MYQ558" s="580"/>
      <c r="MYR558" s="3"/>
      <c r="MYS558" s="440"/>
      <c r="MYT558" s="3"/>
      <c r="MYU558" s="580"/>
      <c r="MYV558" s="3"/>
      <c r="MYW558" s="440"/>
      <c r="MYX558" s="3"/>
      <c r="MYY558" s="580"/>
      <c r="MYZ558" s="3"/>
      <c r="MZA558" s="440"/>
      <c r="MZB558" s="3"/>
      <c r="MZC558" s="580"/>
      <c r="MZD558" s="3"/>
      <c r="MZE558" s="440"/>
      <c r="MZF558" s="3"/>
      <c r="MZG558" s="580"/>
      <c r="MZH558" s="3"/>
      <c r="MZI558" s="440"/>
      <c r="MZJ558" s="3"/>
      <c r="MZK558" s="580"/>
      <c r="MZL558" s="3"/>
      <c r="MZM558" s="440"/>
      <c r="MZN558" s="3"/>
      <c r="MZO558" s="580"/>
      <c r="MZP558" s="3"/>
      <c r="MZQ558" s="440"/>
      <c r="MZR558" s="3"/>
      <c r="MZS558" s="580"/>
      <c r="MZT558" s="3"/>
      <c r="MZU558" s="440"/>
      <c r="MZV558" s="3"/>
      <c r="MZW558" s="580"/>
      <c r="MZX558" s="3"/>
      <c r="MZY558" s="440"/>
      <c r="MZZ558" s="3"/>
      <c r="NAA558" s="580"/>
      <c r="NAB558" s="3"/>
      <c r="NAC558" s="440"/>
      <c r="NAD558" s="3"/>
      <c r="NAE558" s="580"/>
      <c r="NAF558" s="3"/>
      <c r="NAG558" s="440"/>
      <c r="NAH558" s="3"/>
      <c r="NAI558" s="580"/>
      <c r="NAJ558" s="3"/>
      <c r="NAK558" s="440"/>
      <c r="NAL558" s="3"/>
      <c r="NAM558" s="580"/>
      <c r="NAN558" s="3"/>
      <c r="NAO558" s="440"/>
      <c r="NAP558" s="3"/>
      <c r="NAQ558" s="580"/>
      <c r="NAR558" s="3"/>
      <c r="NAS558" s="440"/>
      <c r="NAT558" s="3"/>
      <c r="NAU558" s="580"/>
      <c r="NAV558" s="3"/>
      <c r="NAW558" s="440"/>
      <c r="NAX558" s="3"/>
      <c r="NAY558" s="580"/>
      <c r="NAZ558" s="3"/>
      <c r="NBA558" s="440"/>
      <c r="NBB558" s="3"/>
      <c r="NBC558" s="580"/>
      <c r="NBD558" s="3"/>
      <c r="NBE558" s="440"/>
      <c r="NBF558" s="3"/>
      <c r="NBG558" s="580"/>
      <c r="NBH558" s="3"/>
      <c r="NBI558" s="440"/>
      <c r="NBJ558" s="3"/>
      <c r="NBK558" s="580"/>
      <c r="NBL558" s="3"/>
      <c r="NBM558" s="440"/>
      <c r="NBN558" s="3"/>
      <c r="NBO558" s="580"/>
      <c r="NBP558" s="3"/>
      <c r="NBQ558" s="440"/>
      <c r="NBR558" s="3"/>
      <c r="NBS558" s="580"/>
      <c r="NBT558" s="3"/>
      <c r="NBU558" s="440"/>
      <c r="NBV558" s="3"/>
      <c r="NBW558" s="580"/>
      <c r="NBX558" s="3"/>
      <c r="NBY558" s="440"/>
      <c r="NBZ558" s="3"/>
      <c r="NCA558" s="580"/>
      <c r="NCB558" s="3"/>
      <c r="NCC558" s="440"/>
      <c r="NCD558" s="3"/>
      <c r="NCE558" s="580"/>
      <c r="NCF558" s="3"/>
      <c r="NCG558" s="440"/>
      <c r="NCH558" s="3"/>
      <c r="NCI558" s="580"/>
      <c r="NCJ558" s="3"/>
      <c r="NCK558" s="440"/>
      <c r="NCL558" s="3"/>
      <c r="NCM558" s="580"/>
      <c r="NCN558" s="3"/>
      <c r="NCO558" s="440"/>
      <c r="NCP558" s="3"/>
      <c r="NCQ558" s="580"/>
      <c r="NCR558" s="3"/>
      <c r="NCS558" s="440"/>
      <c r="NCT558" s="3"/>
      <c r="NCU558" s="580"/>
      <c r="NCV558" s="3"/>
      <c r="NCW558" s="440"/>
      <c r="NCX558" s="3"/>
      <c r="NCY558" s="580"/>
      <c r="NCZ558" s="3"/>
      <c r="NDA558" s="440"/>
      <c r="NDB558" s="3"/>
      <c r="NDC558" s="580"/>
      <c r="NDD558" s="3"/>
      <c r="NDE558" s="440"/>
      <c r="NDF558" s="3"/>
      <c r="NDG558" s="580"/>
      <c r="NDH558" s="3"/>
      <c r="NDI558" s="440"/>
      <c r="NDJ558" s="3"/>
      <c r="NDK558" s="580"/>
      <c r="NDL558" s="3"/>
      <c r="NDM558" s="440"/>
      <c r="NDN558" s="3"/>
      <c r="NDO558" s="580"/>
      <c r="NDP558" s="3"/>
      <c r="NDQ558" s="440"/>
      <c r="NDR558" s="3"/>
      <c r="NDS558" s="580"/>
      <c r="NDT558" s="3"/>
      <c r="NDU558" s="440"/>
      <c r="NDV558" s="3"/>
      <c r="NDW558" s="580"/>
      <c r="NDX558" s="3"/>
      <c r="NDY558" s="440"/>
      <c r="NDZ558" s="3"/>
      <c r="NEA558" s="580"/>
      <c r="NEB558" s="3"/>
      <c r="NEC558" s="440"/>
      <c r="NED558" s="3"/>
      <c r="NEE558" s="580"/>
      <c r="NEF558" s="3"/>
      <c r="NEG558" s="440"/>
      <c r="NEH558" s="3"/>
      <c r="NEI558" s="580"/>
      <c r="NEJ558" s="3"/>
      <c r="NEK558" s="440"/>
      <c r="NEL558" s="3"/>
      <c r="NEM558" s="580"/>
      <c r="NEN558" s="3"/>
      <c r="NEO558" s="440"/>
      <c r="NEP558" s="3"/>
      <c r="NEQ558" s="580"/>
      <c r="NER558" s="3"/>
      <c r="NES558" s="440"/>
      <c r="NET558" s="3"/>
      <c r="NEU558" s="580"/>
      <c r="NEV558" s="3"/>
      <c r="NEW558" s="440"/>
      <c r="NEX558" s="3"/>
      <c r="NEY558" s="580"/>
      <c r="NEZ558" s="3"/>
      <c r="NFA558" s="440"/>
      <c r="NFB558" s="3"/>
      <c r="NFC558" s="580"/>
      <c r="NFD558" s="3"/>
      <c r="NFE558" s="440"/>
      <c r="NFF558" s="3"/>
      <c r="NFG558" s="580"/>
      <c r="NFH558" s="3"/>
      <c r="NFI558" s="440"/>
      <c r="NFJ558" s="3"/>
      <c r="NFK558" s="580"/>
      <c r="NFL558" s="3"/>
      <c r="NFM558" s="440"/>
      <c r="NFN558" s="3"/>
      <c r="NFO558" s="580"/>
      <c r="NFP558" s="3"/>
      <c r="NFQ558" s="440"/>
      <c r="NFR558" s="3"/>
      <c r="NFS558" s="580"/>
      <c r="NFT558" s="3"/>
      <c r="NFU558" s="440"/>
      <c r="NFV558" s="3"/>
      <c r="NFW558" s="580"/>
      <c r="NFX558" s="3"/>
      <c r="NFY558" s="440"/>
      <c r="NFZ558" s="3"/>
      <c r="NGA558" s="580"/>
      <c r="NGB558" s="3"/>
      <c r="NGC558" s="440"/>
      <c r="NGD558" s="3"/>
      <c r="NGE558" s="580"/>
      <c r="NGF558" s="3"/>
      <c r="NGG558" s="440"/>
      <c r="NGH558" s="3"/>
      <c r="NGI558" s="580"/>
      <c r="NGJ558" s="3"/>
      <c r="NGK558" s="440"/>
      <c r="NGL558" s="3"/>
      <c r="NGM558" s="580"/>
      <c r="NGN558" s="3"/>
      <c r="NGO558" s="440"/>
      <c r="NGP558" s="3"/>
      <c r="NGQ558" s="580"/>
      <c r="NGR558" s="3"/>
      <c r="NGS558" s="440"/>
      <c r="NGT558" s="3"/>
      <c r="NGU558" s="580"/>
      <c r="NGV558" s="3"/>
      <c r="NGW558" s="440"/>
      <c r="NGX558" s="3"/>
      <c r="NGY558" s="580"/>
      <c r="NGZ558" s="3"/>
      <c r="NHA558" s="440"/>
      <c r="NHB558" s="3"/>
      <c r="NHC558" s="580"/>
      <c r="NHD558" s="3"/>
      <c r="NHE558" s="440"/>
      <c r="NHF558" s="3"/>
      <c r="NHG558" s="580"/>
      <c r="NHH558" s="3"/>
      <c r="NHI558" s="440"/>
      <c r="NHJ558" s="3"/>
      <c r="NHK558" s="580"/>
      <c r="NHL558" s="3"/>
      <c r="NHM558" s="440"/>
      <c r="NHN558" s="3"/>
      <c r="NHO558" s="580"/>
      <c r="NHP558" s="3"/>
      <c r="NHQ558" s="440"/>
      <c r="NHR558" s="3"/>
      <c r="NHS558" s="580"/>
      <c r="NHT558" s="3"/>
      <c r="NHU558" s="440"/>
      <c r="NHV558" s="3"/>
      <c r="NHW558" s="580"/>
      <c r="NHX558" s="3"/>
      <c r="NHY558" s="440"/>
      <c r="NHZ558" s="3"/>
      <c r="NIA558" s="580"/>
      <c r="NIB558" s="3"/>
      <c r="NIC558" s="440"/>
      <c r="NID558" s="3"/>
      <c r="NIE558" s="580"/>
      <c r="NIF558" s="3"/>
      <c r="NIG558" s="440"/>
      <c r="NIH558" s="3"/>
      <c r="NII558" s="580"/>
      <c r="NIJ558" s="3"/>
      <c r="NIK558" s="440"/>
      <c r="NIL558" s="3"/>
      <c r="NIM558" s="580"/>
      <c r="NIN558" s="3"/>
      <c r="NIO558" s="440"/>
      <c r="NIP558" s="3"/>
      <c r="NIQ558" s="580"/>
      <c r="NIR558" s="3"/>
      <c r="NIS558" s="440"/>
      <c r="NIT558" s="3"/>
      <c r="NIU558" s="580"/>
      <c r="NIV558" s="3"/>
      <c r="NIW558" s="440"/>
      <c r="NIX558" s="3"/>
      <c r="NIY558" s="580"/>
      <c r="NIZ558" s="3"/>
      <c r="NJA558" s="440"/>
      <c r="NJB558" s="3"/>
      <c r="NJC558" s="580"/>
      <c r="NJD558" s="3"/>
      <c r="NJE558" s="440"/>
      <c r="NJF558" s="3"/>
      <c r="NJG558" s="580"/>
      <c r="NJH558" s="3"/>
      <c r="NJI558" s="440"/>
      <c r="NJJ558" s="3"/>
      <c r="NJK558" s="580"/>
      <c r="NJL558" s="3"/>
      <c r="NJM558" s="440"/>
      <c r="NJN558" s="3"/>
      <c r="NJO558" s="580"/>
      <c r="NJP558" s="3"/>
      <c r="NJQ558" s="440"/>
      <c r="NJR558" s="3"/>
      <c r="NJS558" s="580"/>
      <c r="NJT558" s="3"/>
      <c r="NJU558" s="440"/>
      <c r="NJV558" s="3"/>
      <c r="NJW558" s="580"/>
      <c r="NJX558" s="3"/>
      <c r="NJY558" s="440"/>
      <c r="NJZ558" s="3"/>
      <c r="NKA558" s="580"/>
      <c r="NKB558" s="3"/>
      <c r="NKC558" s="440"/>
      <c r="NKD558" s="3"/>
      <c r="NKE558" s="580"/>
      <c r="NKF558" s="3"/>
      <c r="NKG558" s="440"/>
      <c r="NKH558" s="3"/>
      <c r="NKI558" s="580"/>
      <c r="NKJ558" s="3"/>
      <c r="NKK558" s="440"/>
      <c r="NKL558" s="3"/>
      <c r="NKM558" s="580"/>
      <c r="NKN558" s="3"/>
      <c r="NKO558" s="440"/>
      <c r="NKP558" s="3"/>
      <c r="NKQ558" s="580"/>
      <c r="NKR558" s="3"/>
      <c r="NKS558" s="440"/>
      <c r="NKT558" s="3"/>
      <c r="NKU558" s="580"/>
      <c r="NKV558" s="3"/>
      <c r="NKW558" s="440"/>
      <c r="NKX558" s="3"/>
      <c r="NKY558" s="580"/>
      <c r="NKZ558" s="3"/>
      <c r="NLA558" s="440"/>
      <c r="NLB558" s="3"/>
      <c r="NLC558" s="580"/>
      <c r="NLD558" s="3"/>
      <c r="NLE558" s="440"/>
      <c r="NLF558" s="3"/>
      <c r="NLG558" s="580"/>
      <c r="NLH558" s="3"/>
      <c r="NLI558" s="440"/>
      <c r="NLJ558" s="3"/>
      <c r="NLK558" s="580"/>
      <c r="NLL558" s="3"/>
      <c r="NLM558" s="440"/>
      <c r="NLN558" s="3"/>
      <c r="NLO558" s="580"/>
      <c r="NLP558" s="3"/>
      <c r="NLQ558" s="440"/>
      <c r="NLR558" s="3"/>
      <c r="NLS558" s="580"/>
      <c r="NLT558" s="3"/>
      <c r="NLU558" s="440"/>
      <c r="NLV558" s="3"/>
      <c r="NLW558" s="580"/>
      <c r="NLX558" s="3"/>
      <c r="NLY558" s="440"/>
      <c r="NLZ558" s="3"/>
      <c r="NMA558" s="580"/>
      <c r="NMB558" s="3"/>
      <c r="NMC558" s="440"/>
      <c r="NMD558" s="3"/>
      <c r="NME558" s="580"/>
      <c r="NMF558" s="3"/>
      <c r="NMG558" s="440"/>
      <c r="NMH558" s="3"/>
      <c r="NMI558" s="580"/>
      <c r="NMJ558" s="3"/>
      <c r="NMK558" s="440"/>
      <c r="NML558" s="3"/>
      <c r="NMM558" s="580"/>
      <c r="NMN558" s="3"/>
      <c r="NMO558" s="440"/>
      <c r="NMP558" s="3"/>
      <c r="NMQ558" s="580"/>
      <c r="NMR558" s="3"/>
      <c r="NMS558" s="440"/>
      <c r="NMT558" s="3"/>
      <c r="NMU558" s="580"/>
      <c r="NMV558" s="3"/>
      <c r="NMW558" s="440"/>
      <c r="NMX558" s="3"/>
      <c r="NMY558" s="580"/>
      <c r="NMZ558" s="3"/>
      <c r="NNA558" s="440"/>
      <c r="NNB558" s="3"/>
      <c r="NNC558" s="580"/>
      <c r="NND558" s="3"/>
      <c r="NNE558" s="440"/>
      <c r="NNF558" s="3"/>
      <c r="NNG558" s="580"/>
      <c r="NNH558" s="3"/>
      <c r="NNI558" s="440"/>
      <c r="NNJ558" s="3"/>
      <c r="NNK558" s="580"/>
      <c r="NNL558" s="3"/>
      <c r="NNM558" s="440"/>
      <c r="NNN558" s="3"/>
      <c r="NNO558" s="580"/>
      <c r="NNP558" s="3"/>
      <c r="NNQ558" s="440"/>
      <c r="NNR558" s="3"/>
      <c r="NNS558" s="580"/>
      <c r="NNT558" s="3"/>
      <c r="NNU558" s="440"/>
      <c r="NNV558" s="3"/>
      <c r="NNW558" s="580"/>
      <c r="NNX558" s="3"/>
      <c r="NNY558" s="440"/>
      <c r="NNZ558" s="3"/>
      <c r="NOA558" s="580"/>
      <c r="NOB558" s="3"/>
      <c r="NOC558" s="440"/>
      <c r="NOD558" s="3"/>
      <c r="NOE558" s="580"/>
      <c r="NOF558" s="3"/>
      <c r="NOG558" s="440"/>
      <c r="NOH558" s="3"/>
      <c r="NOI558" s="580"/>
      <c r="NOJ558" s="3"/>
      <c r="NOK558" s="440"/>
      <c r="NOL558" s="3"/>
      <c r="NOM558" s="580"/>
      <c r="NON558" s="3"/>
      <c r="NOO558" s="440"/>
      <c r="NOP558" s="3"/>
      <c r="NOQ558" s="580"/>
      <c r="NOR558" s="3"/>
      <c r="NOS558" s="440"/>
      <c r="NOT558" s="3"/>
      <c r="NOU558" s="580"/>
      <c r="NOV558" s="3"/>
      <c r="NOW558" s="440"/>
      <c r="NOX558" s="3"/>
      <c r="NOY558" s="580"/>
      <c r="NOZ558" s="3"/>
      <c r="NPA558" s="440"/>
      <c r="NPB558" s="3"/>
      <c r="NPC558" s="580"/>
      <c r="NPD558" s="3"/>
      <c r="NPE558" s="440"/>
      <c r="NPF558" s="3"/>
      <c r="NPG558" s="580"/>
      <c r="NPH558" s="3"/>
      <c r="NPI558" s="440"/>
      <c r="NPJ558" s="3"/>
      <c r="NPK558" s="580"/>
      <c r="NPL558" s="3"/>
      <c r="NPM558" s="440"/>
      <c r="NPN558" s="3"/>
      <c r="NPO558" s="580"/>
      <c r="NPP558" s="3"/>
      <c r="NPQ558" s="440"/>
      <c r="NPR558" s="3"/>
      <c r="NPS558" s="580"/>
      <c r="NPT558" s="3"/>
      <c r="NPU558" s="440"/>
      <c r="NPV558" s="3"/>
      <c r="NPW558" s="580"/>
      <c r="NPX558" s="3"/>
      <c r="NPY558" s="440"/>
      <c r="NPZ558" s="3"/>
      <c r="NQA558" s="580"/>
      <c r="NQB558" s="3"/>
      <c r="NQC558" s="440"/>
      <c r="NQD558" s="3"/>
      <c r="NQE558" s="580"/>
      <c r="NQF558" s="3"/>
      <c r="NQG558" s="440"/>
      <c r="NQH558" s="3"/>
      <c r="NQI558" s="580"/>
      <c r="NQJ558" s="3"/>
      <c r="NQK558" s="440"/>
      <c r="NQL558" s="3"/>
      <c r="NQM558" s="580"/>
      <c r="NQN558" s="3"/>
      <c r="NQO558" s="440"/>
      <c r="NQP558" s="3"/>
      <c r="NQQ558" s="580"/>
      <c r="NQR558" s="3"/>
      <c r="NQS558" s="440"/>
      <c r="NQT558" s="3"/>
      <c r="NQU558" s="580"/>
      <c r="NQV558" s="3"/>
      <c r="NQW558" s="440"/>
      <c r="NQX558" s="3"/>
      <c r="NQY558" s="580"/>
      <c r="NQZ558" s="3"/>
      <c r="NRA558" s="440"/>
      <c r="NRB558" s="3"/>
      <c r="NRC558" s="580"/>
      <c r="NRD558" s="3"/>
      <c r="NRE558" s="440"/>
      <c r="NRF558" s="3"/>
      <c r="NRG558" s="580"/>
      <c r="NRH558" s="3"/>
      <c r="NRI558" s="440"/>
      <c r="NRJ558" s="3"/>
      <c r="NRK558" s="580"/>
      <c r="NRL558" s="3"/>
      <c r="NRM558" s="440"/>
      <c r="NRN558" s="3"/>
      <c r="NRO558" s="580"/>
      <c r="NRP558" s="3"/>
      <c r="NRQ558" s="440"/>
      <c r="NRR558" s="3"/>
      <c r="NRS558" s="580"/>
      <c r="NRT558" s="3"/>
      <c r="NRU558" s="440"/>
      <c r="NRV558" s="3"/>
      <c r="NRW558" s="580"/>
      <c r="NRX558" s="3"/>
      <c r="NRY558" s="440"/>
      <c r="NRZ558" s="3"/>
      <c r="NSA558" s="580"/>
      <c r="NSB558" s="3"/>
      <c r="NSC558" s="440"/>
      <c r="NSD558" s="3"/>
      <c r="NSE558" s="580"/>
      <c r="NSF558" s="3"/>
      <c r="NSG558" s="440"/>
      <c r="NSH558" s="3"/>
      <c r="NSI558" s="580"/>
      <c r="NSJ558" s="3"/>
      <c r="NSK558" s="440"/>
      <c r="NSL558" s="3"/>
      <c r="NSM558" s="580"/>
      <c r="NSN558" s="3"/>
      <c r="NSO558" s="440"/>
      <c r="NSP558" s="3"/>
      <c r="NSQ558" s="580"/>
      <c r="NSR558" s="3"/>
      <c r="NSS558" s="440"/>
      <c r="NST558" s="3"/>
      <c r="NSU558" s="580"/>
      <c r="NSV558" s="3"/>
      <c r="NSW558" s="440"/>
      <c r="NSX558" s="3"/>
      <c r="NSY558" s="580"/>
      <c r="NSZ558" s="3"/>
      <c r="NTA558" s="440"/>
      <c r="NTB558" s="3"/>
      <c r="NTC558" s="580"/>
      <c r="NTD558" s="3"/>
      <c r="NTE558" s="440"/>
      <c r="NTF558" s="3"/>
      <c r="NTG558" s="580"/>
      <c r="NTH558" s="3"/>
      <c r="NTI558" s="440"/>
      <c r="NTJ558" s="3"/>
      <c r="NTK558" s="580"/>
      <c r="NTL558" s="3"/>
      <c r="NTM558" s="440"/>
      <c r="NTN558" s="3"/>
      <c r="NTO558" s="580"/>
      <c r="NTP558" s="3"/>
      <c r="NTQ558" s="440"/>
      <c r="NTR558" s="3"/>
      <c r="NTS558" s="580"/>
      <c r="NTT558" s="3"/>
      <c r="NTU558" s="440"/>
      <c r="NTV558" s="3"/>
      <c r="NTW558" s="580"/>
      <c r="NTX558" s="3"/>
      <c r="NTY558" s="440"/>
      <c r="NTZ558" s="3"/>
      <c r="NUA558" s="580"/>
      <c r="NUB558" s="3"/>
      <c r="NUC558" s="440"/>
      <c r="NUD558" s="3"/>
      <c r="NUE558" s="580"/>
      <c r="NUF558" s="3"/>
      <c r="NUG558" s="440"/>
      <c r="NUH558" s="3"/>
      <c r="NUI558" s="580"/>
      <c r="NUJ558" s="3"/>
      <c r="NUK558" s="440"/>
      <c r="NUL558" s="3"/>
      <c r="NUM558" s="580"/>
      <c r="NUN558" s="3"/>
      <c r="NUO558" s="440"/>
      <c r="NUP558" s="3"/>
      <c r="NUQ558" s="580"/>
      <c r="NUR558" s="3"/>
      <c r="NUS558" s="440"/>
      <c r="NUT558" s="3"/>
      <c r="NUU558" s="580"/>
      <c r="NUV558" s="3"/>
      <c r="NUW558" s="440"/>
      <c r="NUX558" s="3"/>
      <c r="NUY558" s="580"/>
      <c r="NUZ558" s="3"/>
      <c r="NVA558" s="440"/>
      <c r="NVB558" s="3"/>
      <c r="NVC558" s="580"/>
      <c r="NVD558" s="3"/>
      <c r="NVE558" s="440"/>
      <c r="NVF558" s="3"/>
      <c r="NVG558" s="580"/>
      <c r="NVH558" s="3"/>
      <c r="NVI558" s="440"/>
      <c r="NVJ558" s="3"/>
      <c r="NVK558" s="580"/>
      <c r="NVL558" s="3"/>
      <c r="NVM558" s="440"/>
      <c r="NVN558" s="3"/>
      <c r="NVO558" s="580"/>
      <c r="NVP558" s="3"/>
      <c r="NVQ558" s="440"/>
      <c r="NVR558" s="3"/>
      <c r="NVS558" s="580"/>
      <c r="NVT558" s="3"/>
      <c r="NVU558" s="440"/>
      <c r="NVV558" s="3"/>
      <c r="NVW558" s="580"/>
      <c r="NVX558" s="3"/>
      <c r="NVY558" s="440"/>
      <c r="NVZ558" s="3"/>
      <c r="NWA558" s="580"/>
      <c r="NWB558" s="3"/>
      <c r="NWC558" s="440"/>
      <c r="NWD558" s="3"/>
      <c r="NWE558" s="580"/>
      <c r="NWF558" s="3"/>
      <c r="NWG558" s="440"/>
      <c r="NWH558" s="3"/>
      <c r="NWI558" s="580"/>
      <c r="NWJ558" s="3"/>
      <c r="NWK558" s="440"/>
      <c r="NWL558" s="3"/>
      <c r="NWM558" s="580"/>
      <c r="NWN558" s="3"/>
      <c r="NWO558" s="440"/>
      <c r="NWP558" s="3"/>
      <c r="NWQ558" s="580"/>
      <c r="NWR558" s="3"/>
      <c r="NWS558" s="440"/>
      <c r="NWT558" s="3"/>
      <c r="NWU558" s="580"/>
      <c r="NWV558" s="3"/>
      <c r="NWW558" s="440"/>
      <c r="NWX558" s="3"/>
      <c r="NWY558" s="580"/>
      <c r="NWZ558" s="3"/>
      <c r="NXA558" s="440"/>
      <c r="NXB558" s="3"/>
      <c r="NXC558" s="580"/>
      <c r="NXD558" s="3"/>
      <c r="NXE558" s="440"/>
      <c r="NXF558" s="3"/>
      <c r="NXG558" s="580"/>
      <c r="NXH558" s="3"/>
      <c r="NXI558" s="440"/>
      <c r="NXJ558" s="3"/>
      <c r="NXK558" s="580"/>
      <c r="NXL558" s="3"/>
      <c r="NXM558" s="440"/>
      <c r="NXN558" s="3"/>
      <c r="NXO558" s="580"/>
      <c r="NXP558" s="3"/>
      <c r="NXQ558" s="440"/>
      <c r="NXR558" s="3"/>
      <c r="NXS558" s="580"/>
      <c r="NXT558" s="3"/>
      <c r="NXU558" s="440"/>
      <c r="NXV558" s="3"/>
      <c r="NXW558" s="580"/>
      <c r="NXX558" s="3"/>
      <c r="NXY558" s="440"/>
      <c r="NXZ558" s="3"/>
      <c r="NYA558" s="580"/>
      <c r="NYB558" s="3"/>
      <c r="NYC558" s="440"/>
      <c r="NYD558" s="3"/>
      <c r="NYE558" s="580"/>
      <c r="NYF558" s="3"/>
      <c r="NYG558" s="440"/>
      <c r="NYH558" s="3"/>
      <c r="NYI558" s="580"/>
      <c r="NYJ558" s="3"/>
      <c r="NYK558" s="440"/>
      <c r="NYL558" s="3"/>
      <c r="NYM558" s="580"/>
      <c r="NYN558" s="3"/>
      <c r="NYO558" s="440"/>
      <c r="NYP558" s="3"/>
      <c r="NYQ558" s="580"/>
      <c r="NYR558" s="3"/>
      <c r="NYS558" s="440"/>
      <c r="NYT558" s="3"/>
      <c r="NYU558" s="580"/>
      <c r="NYV558" s="3"/>
      <c r="NYW558" s="440"/>
      <c r="NYX558" s="3"/>
      <c r="NYY558" s="580"/>
      <c r="NYZ558" s="3"/>
      <c r="NZA558" s="440"/>
      <c r="NZB558" s="3"/>
      <c r="NZC558" s="580"/>
      <c r="NZD558" s="3"/>
      <c r="NZE558" s="440"/>
      <c r="NZF558" s="3"/>
      <c r="NZG558" s="580"/>
      <c r="NZH558" s="3"/>
      <c r="NZI558" s="440"/>
      <c r="NZJ558" s="3"/>
      <c r="NZK558" s="580"/>
      <c r="NZL558" s="3"/>
      <c r="NZM558" s="440"/>
      <c r="NZN558" s="3"/>
      <c r="NZO558" s="580"/>
      <c r="NZP558" s="3"/>
      <c r="NZQ558" s="440"/>
      <c r="NZR558" s="3"/>
      <c r="NZS558" s="580"/>
      <c r="NZT558" s="3"/>
      <c r="NZU558" s="440"/>
      <c r="NZV558" s="3"/>
      <c r="NZW558" s="580"/>
      <c r="NZX558" s="3"/>
      <c r="NZY558" s="440"/>
      <c r="NZZ558" s="3"/>
      <c r="OAA558" s="580"/>
      <c r="OAB558" s="3"/>
      <c r="OAC558" s="440"/>
      <c r="OAD558" s="3"/>
      <c r="OAE558" s="580"/>
      <c r="OAF558" s="3"/>
      <c r="OAG558" s="440"/>
      <c r="OAH558" s="3"/>
      <c r="OAI558" s="580"/>
      <c r="OAJ558" s="3"/>
      <c r="OAK558" s="440"/>
      <c r="OAL558" s="3"/>
      <c r="OAM558" s="580"/>
      <c r="OAN558" s="3"/>
      <c r="OAO558" s="440"/>
      <c r="OAP558" s="3"/>
      <c r="OAQ558" s="580"/>
      <c r="OAR558" s="3"/>
      <c r="OAS558" s="440"/>
      <c r="OAT558" s="3"/>
      <c r="OAU558" s="580"/>
      <c r="OAV558" s="3"/>
      <c r="OAW558" s="440"/>
      <c r="OAX558" s="3"/>
      <c r="OAY558" s="580"/>
      <c r="OAZ558" s="3"/>
      <c r="OBA558" s="440"/>
      <c r="OBB558" s="3"/>
      <c r="OBC558" s="580"/>
      <c r="OBD558" s="3"/>
      <c r="OBE558" s="440"/>
      <c r="OBF558" s="3"/>
      <c r="OBG558" s="580"/>
      <c r="OBH558" s="3"/>
      <c r="OBI558" s="440"/>
      <c r="OBJ558" s="3"/>
      <c r="OBK558" s="580"/>
      <c r="OBL558" s="3"/>
      <c r="OBM558" s="440"/>
      <c r="OBN558" s="3"/>
      <c r="OBO558" s="580"/>
      <c r="OBP558" s="3"/>
      <c r="OBQ558" s="440"/>
      <c r="OBR558" s="3"/>
      <c r="OBS558" s="580"/>
      <c r="OBT558" s="3"/>
      <c r="OBU558" s="440"/>
      <c r="OBV558" s="3"/>
      <c r="OBW558" s="580"/>
      <c r="OBX558" s="3"/>
      <c r="OBY558" s="440"/>
      <c r="OBZ558" s="3"/>
      <c r="OCA558" s="580"/>
      <c r="OCB558" s="3"/>
      <c r="OCC558" s="440"/>
      <c r="OCD558" s="3"/>
      <c r="OCE558" s="580"/>
      <c r="OCF558" s="3"/>
      <c r="OCG558" s="440"/>
      <c r="OCH558" s="3"/>
      <c r="OCI558" s="580"/>
      <c r="OCJ558" s="3"/>
      <c r="OCK558" s="440"/>
      <c r="OCL558" s="3"/>
      <c r="OCM558" s="580"/>
      <c r="OCN558" s="3"/>
      <c r="OCO558" s="440"/>
      <c r="OCP558" s="3"/>
      <c r="OCQ558" s="580"/>
      <c r="OCR558" s="3"/>
      <c r="OCS558" s="440"/>
      <c r="OCT558" s="3"/>
      <c r="OCU558" s="580"/>
      <c r="OCV558" s="3"/>
      <c r="OCW558" s="440"/>
      <c r="OCX558" s="3"/>
      <c r="OCY558" s="580"/>
      <c r="OCZ558" s="3"/>
      <c r="ODA558" s="440"/>
      <c r="ODB558" s="3"/>
      <c r="ODC558" s="580"/>
      <c r="ODD558" s="3"/>
      <c r="ODE558" s="440"/>
      <c r="ODF558" s="3"/>
      <c r="ODG558" s="580"/>
      <c r="ODH558" s="3"/>
      <c r="ODI558" s="440"/>
      <c r="ODJ558" s="3"/>
      <c r="ODK558" s="580"/>
      <c r="ODL558" s="3"/>
      <c r="ODM558" s="440"/>
      <c r="ODN558" s="3"/>
      <c r="ODO558" s="580"/>
      <c r="ODP558" s="3"/>
      <c r="ODQ558" s="440"/>
      <c r="ODR558" s="3"/>
      <c r="ODS558" s="580"/>
      <c r="ODT558" s="3"/>
      <c r="ODU558" s="440"/>
      <c r="ODV558" s="3"/>
      <c r="ODW558" s="580"/>
      <c r="ODX558" s="3"/>
      <c r="ODY558" s="440"/>
      <c r="ODZ558" s="3"/>
      <c r="OEA558" s="580"/>
      <c r="OEB558" s="3"/>
      <c r="OEC558" s="440"/>
      <c r="OED558" s="3"/>
      <c r="OEE558" s="580"/>
      <c r="OEF558" s="3"/>
      <c r="OEG558" s="440"/>
      <c r="OEH558" s="3"/>
      <c r="OEI558" s="580"/>
      <c r="OEJ558" s="3"/>
      <c r="OEK558" s="440"/>
      <c r="OEL558" s="3"/>
      <c r="OEM558" s="580"/>
      <c r="OEN558" s="3"/>
      <c r="OEO558" s="440"/>
      <c r="OEP558" s="3"/>
      <c r="OEQ558" s="580"/>
      <c r="OER558" s="3"/>
      <c r="OES558" s="440"/>
      <c r="OET558" s="3"/>
      <c r="OEU558" s="580"/>
      <c r="OEV558" s="3"/>
      <c r="OEW558" s="440"/>
      <c r="OEX558" s="3"/>
      <c r="OEY558" s="580"/>
      <c r="OEZ558" s="3"/>
      <c r="OFA558" s="440"/>
      <c r="OFB558" s="3"/>
      <c r="OFC558" s="580"/>
      <c r="OFD558" s="3"/>
      <c r="OFE558" s="440"/>
      <c r="OFF558" s="3"/>
      <c r="OFG558" s="580"/>
      <c r="OFH558" s="3"/>
      <c r="OFI558" s="440"/>
      <c r="OFJ558" s="3"/>
      <c r="OFK558" s="580"/>
      <c r="OFL558" s="3"/>
      <c r="OFM558" s="440"/>
      <c r="OFN558" s="3"/>
      <c r="OFO558" s="580"/>
      <c r="OFP558" s="3"/>
      <c r="OFQ558" s="440"/>
      <c r="OFR558" s="3"/>
      <c r="OFS558" s="580"/>
      <c r="OFT558" s="3"/>
      <c r="OFU558" s="440"/>
      <c r="OFV558" s="3"/>
      <c r="OFW558" s="580"/>
      <c r="OFX558" s="3"/>
      <c r="OFY558" s="440"/>
      <c r="OFZ558" s="3"/>
      <c r="OGA558" s="580"/>
      <c r="OGB558" s="3"/>
      <c r="OGC558" s="440"/>
      <c r="OGD558" s="3"/>
      <c r="OGE558" s="580"/>
      <c r="OGF558" s="3"/>
      <c r="OGG558" s="440"/>
      <c r="OGH558" s="3"/>
      <c r="OGI558" s="580"/>
      <c r="OGJ558" s="3"/>
      <c r="OGK558" s="440"/>
      <c r="OGL558" s="3"/>
      <c r="OGM558" s="580"/>
      <c r="OGN558" s="3"/>
      <c r="OGO558" s="440"/>
      <c r="OGP558" s="3"/>
      <c r="OGQ558" s="580"/>
      <c r="OGR558" s="3"/>
      <c r="OGS558" s="440"/>
      <c r="OGT558" s="3"/>
      <c r="OGU558" s="580"/>
      <c r="OGV558" s="3"/>
      <c r="OGW558" s="440"/>
      <c r="OGX558" s="3"/>
      <c r="OGY558" s="580"/>
      <c r="OGZ558" s="3"/>
      <c r="OHA558" s="440"/>
      <c r="OHB558" s="3"/>
      <c r="OHC558" s="580"/>
      <c r="OHD558" s="3"/>
      <c r="OHE558" s="440"/>
      <c r="OHF558" s="3"/>
      <c r="OHG558" s="580"/>
      <c r="OHH558" s="3"/>
      <c r="OHI558" s="440"/>
      <c r="OHJ558" s="3"/>
      <c r="OHK558" s="580"/>
      <c r="OHL558" s="3"/>
      <c r="OHM558" s="440"/>
      <c r="OHN558" s="3"/>
      <c r="OHO558" s="580"/>
      <c r="OHP558" s="3"/>
      <c r="OHQ558" s="440"/>
      <c r="OHR558" s="3"/>
      <c r="OHS558" s="580"/>
      <c r="OHT558" s="3"/>
      <c r="OHU558" s="440"/>
      <c r="OHV558" s="3"/>
      <c r="OHW558" s="580"/>
      <c r="OHX558" s="3"/>
      <c r="OHY558" s="440"/>
      <c r="OHZ558" s="3"/>
      <c r="OIA558" s="580"/>
      <c r="OIB558" s="3"/>
      <c r="OIC558" s="440"/>
      <c r="OID558" s="3"/>
      <c r="OIE558" s="580"/>
      <c r="OIF558" s="3"/>
      <c r="OIG558" s="440"/>
      <c r="OIH558" s="3"/>
      <c r="OII558" s="580"/>
      <c r="OIJ558" s="3"/>
      <c r="OIK558" s="440"/>
      <c r="OIL558" s="3"/>
      <c r="OIM558" s="580"/>
      <c r="OIN558" s="3"/>
      <c r="OIO558" s="440"/>
      <c r="OIP558" s="3"/>
      <c r="OIQ558" s="580"/>
      <c r="OIR558" s="3"/>
      <c r="OIS558" s="440"/>
      <c r="OIT558" s="3"/>
      <c r="OIU558" s="580"/>
      <c r="OIV558" s="3"/>
      <c r="OIW558" s="440"/>
      <c r="OIX558" s="3"/>
      <c r="OIY558" s="580"/>
      <c r="OIZ558" s="3"/>
      <c r="OJA558" s="440"/>
      <c r="OJB558" s="3"/>
      <c r="OJC558" s="580"/>
      <c r="OJD558" s="3"/>
      <c r="OJE558" s="440"/>
      <c r="OJF558" s="3"/>
      <c r="OJG558" s="580"/>
      <c r="OJH558" s="3"/>
      <c r="OJI558" s="440"/>
      <c r="OJJ558" s="3"/>
      <c r="OJK558" s="580"/>
      <c r="OJL558" s="3"/>
      <c r="OJM558" s="440"/>
      <c r="OJN558" s="3"/>
      <c r="OJO558" s="580"/>
      <c r="OJP558" s="3"/>
      <c r="OJQ558" s="440"/>
      <c r="OJR558" s="3"/>
      <c r="OJS558" s="580"/>
      <c r="OJT558" s="3"/>
      <c r="OJU558" s="440"/>
      <c r="OJV558" s="3"/>
      <c r="OJW558" s="580"/>
      <c r="OJX558" s="3"/>
      <c r="OJY558" s="440"/>
      <c r="OJZ558" s="3"/>
      <c r="OKA558" s="580"/>
      <c r="OKB558" s="3"/>
      <c r="OKC558" s="440"/>
      <c r="OKD558" s="3"/>
      <c r="OKE558" s="580"/>
      <c r="OKF558" s="3"/>
      <c r="OKG558" s="440"/>
      <c r="OKH558" s="3"/>
      <c r="OKI558" s="580"/>
      <c r="OKJ558" s="3"/>
      <c r="OKK558" s="440"/>
      <c r="OKL558" s="3"/>
      <c r="OKM558" s="580"/>
      <c r="OKN558" s="3"/>
      <c r="OKO558" s="440"/>
      <c r="OKP558" s="3"/>
      <c r="OKQ558" s="580"/>
      <c r="OKR558" s="3"/>
      <c r="OKS558" s="440"/>
      <c r="OKT558" s="3"/>
      <c r="OKU558" s="580"/>
      <c r="OKV558" s="3"/>
      <c r="OKW558" s="440"/>
      <c r="OKX558" s="3"/>
      <c r="OKY558" s="580"/>
      <c r="OKZ558" s="3"/>
      <c r="OLA558" s="440"/>
      <c r="OLB558" s="3"/>
      <c r="OLC558" s="580"/>
      <c r="OLD558" s="3"/>
      <c r="OLE558" s="440"/>
      <c r="OLF558" s="3"/>
      <c r="OLG558" s="580"/>
      <c r="OLH558" s="3"/>
      <c r="OLI558" s="440"/>
      <c r="OLJ558" s="3"/>
      <c r="OLK558" s="580"/>
      <c r="OLL558" s="3"/>
      <c r="OLM558" s="440"/>
      <c r="OLN558" s="3"/>
      <c r="OLO558" s="580"/>
      <c r="OLP558" s="3"/>
      <c r="OLQ558" s="440"/>
      <c r="OLR558" s="3"/>
      <c r="OLS558" s="580"/>
      <c r="OLT558" s="3"/>
      <c r="OLU558" s="440"/>
      <c r="OLV558" s="3"/>
      <c r="OLW558" s="580"/>
      <c r="OLX558" s="3"/>
      <c r="OLY558" s="440"/>
      <c r="OLZ558" s="3"/>
      <c r="OMA558" s="580"/>
      <c r="OMB558" s="3"/>
      <c r="OMC558" s="440"/>
      <c r="OMD558" s="3"/>
      <c r="OME558" s="580"/>
      <c r="OMF558" s="3"/>
      <c r="OMG558" s="440"/>
      <c r="OMH558" s="3"/>
      <c r="OMI558" s="580"/>
      <c r="OMJ558" s="3"/>
      <c r="OMK558" s="440"/>
      <c r="OML558" s="3"/>
      <c r="OMM558" s="580"/>
      <c r="OMN558" s="3"/>
      <c r="OMO558" s="440"/>
      <c r="OMP558" s="3"/>
      <c r="OMQ558" s="580"/>
      <c r="OMR558" s="3"/>
      <c r="OMS558" s="440"/>
      <c r="OMT558" s="3"/>
      <c r="OMU558" s="580"/>
      <c r="OMV558" s="3"/>
      <c r="OMW558" s="440"/>
      <c r="OMX558" s="3"/>
      <c r="OMY558" s="580"/>
      <c r="OMZ558" s="3"/>
      <c r="ONA558" s="440"/>
      <c r="ONB558" s="3"/>
      <c r="ONC558" s="580"/>
      <c r="OND558" s="3"/>
      <c r="ONE558" s="440"/>
      <c r="ONF558" s="3"/>
      <c r="ONG558" s="580"/>
      <c r="ONH558" s="3"/>
      <c r="ONI558" s="440"/>
      <c r="ONJ558" s="3"/>
      <c r="ONK558" s="580"/>
      <c r="ONL558" s="3"/>
      <c r="ONM558" s="440"/>
      <c r="ONN558" s="3"/>
      <c r="ONO558" s="580"/>
      <c r="ONP558" s="3"/>
      <c r="ONQ558" s="440"/>
      <c r="ONR558" s="3"/>
      <c r="ONS558" s="580"/>
      <c r="ONT558" s="3"/>
      <c r="ONU558" s="440"/>
      <c r="ONV558" s="3"/>
      <c r="ONW558" s="580"/>
      <c r="ONX558" s="3"/>
      <c r="ONY558" s="440"/>
      <c r="ONZ558" s="3"/>
      <c r="OOA558" s="580"/>
      <c r="OOB558" s="3"/>
      <c r="OOC558" s="440"/>
      <c r="OOD558" s="3"/>
      <c r="OOE558" s="580"/>
      <c r="OOF558" s="3"/>
      <c r="OOG558" s="440"/>
      <c r="OOH558" s="3"/>
      <c r="OOI558" s="580"/>
      <c r="OOJ558" s="3"/>
      <c r="OOK558" s="440"/>
      <c r="OOL558" s="3"/>
      <c r="OOM558" s="580"/>
      <c r="OON558" s="3"/>
      <c r="OOO558" s="440"/>
      <c r="OOP558" s="3"/>
      <c r="OOQ558" s="580"/>
      <c r="OOR558" s="3"/>
      <c r="OOS558" s="440"/>
      <c r="OOT558" s="3"/>
      <c r="OOU558" s="580"/>
      <c r="OOV558" s="3"/>
      <c r="OOW558" s="440"/>
      <c r="OOX558" s="3"/>
      <c r="OOY558" s="580"/>
      <c r="OOZ558" s="3"/>
      <c r="OPA558" s="440"/>
      <c r="OPB558" s="3"/>
      <c r="OPC558" s="580"/>
      <c r="OPD558" s="3"/>
      <c r="OPE558" s="440"/>
      <c r="OPF558" s="3"/>
      <c r="OPG558" s="580"/>
      <c r="OPH558" s="3"/>
      <c r="OPI558" s="440"/>
      <c r="OPJ558" s="3"/>
      <c r="OPK558" s="580"/>
      <c r="OPL558" s="3"/>
      <c r="OPM558" s="440"/>
      <c r="OPN558" s="3"/>
      <c r="OPO558" s="580"/>
      <c r="OPP558" s="3"/>
      <c r="OPQ558" s="440"/>
      <c r="OPR558" s="3"/>
      <c r="OPS558" s="580"/>
      <c r="OPT558" s="3"/>
      <c r="OPU558" s="440"/>
      <c r="OPV558" s="3"/>
      <c r="OPW558" s="580"/>
      <c r="OPX558" s="3"/>
      <c r="OPY558" s="440"/>
      <c r="OPZ558" s="3"/>
      <c r="OQA558" s="580"/>
      <c r="OQB558" s="3"/>
      <c r="OQC558" s="440"/>
      <c r="OQD558" s="3"/>
      <c r="OQE558" s="580"/>
      <c r="OQF558" s="3"/>
      <c r="OQG558" s="440"/>
      <c r="OQH558" s="3"/>
      <c r="OQI558" s="580"/>
      <c r="OQJ558" s="3"/>
      <c r="OQK558" s="440"/>
      <c r="OQL558" s="3"/>
      <c r="OQM558" s="580"/>
      <c r="OQN558" s="3"/>
      <c r="OQO558" s="440"/>
      <c r="OQP558" s="3"/>
      <c r="OQQ558" s="580"/>
      <c r="OQR558" s="3"/>
      <c r="OQS558" s="440"/>
      <c r="OQT558" s="3"/>
      <c r="OQU558" s="580"/>
      <c r="OQV558" s="3"/>
      <c r="OQW558" s="440"/>
      <c r="OQX558" s="3"/>
      <c r="OQY558" s="580"/>
      <c r="OQZ558" s="3"/>
      <c r="ORA558" s="440"/>
      <c r="ORB558" s="3"/>
      <c r="ORC558" s="580"/>
      <c r="ORD558" s="3"/>
      <c r="ORE558" s="440"/>
      <c r="ORF558" s="3"/>
      <c r="ORG558" s="580"/>
      <c r="ORH558" s="3"/>
      <c r="ORI558" s="440"/>
      <c r="ORJ558" s="3"/>
      <c r="ORK558" s="580"/>
      <c r="ORL558" s="3"/>
      <c r="ORM558" s="440"/>
      <c r="ORN558" s="3"/>
      <c r="ORO558" s="580"/>
      <c r="ORP558" s="3"/>
      <c r="ORQ558" s="440"/>
      <c r="ORR558" s="3"/>
      <c r="ORS558" s="580"/>
      <c r="ORT558" s="3"/>
      <c r="ORU558" s="440"/>
      <c r="ORV558" s="3"/>
      <c r="ORW558" s="580"/>
      <c r="ORX558" s="3"/>
      <c r="ORY558" s="440"/>
      <c r="ORZ558" s="3"/>
      <c r="OSA558" s="580"/>
      <c r="OSB558" s="3"/>
      <c r="OSC558" s="440"/>
      <c r="OSD558" s="3"/>
      <c r="OSE558" s="580"/>
      <c r="OSF558" s="3"/>
      <c r="OSG558" s="440"/>
      <c r="OSH558" s="3"/>
      <c r="OSI558" s="580"/>
      <c r="OSJ558" s="3"/>
      <c r="OSK558" s="440"/>
      <c r="OSL558" s="3"/>
      <c r="OSM558" s="580"/>
      <c r="OSN558" s="3"/>
      <c r="OSO558" s="440"/>
      <c r="OSP558" s="3"/>
      <c r="OSQ558" s="580"/>
      <c r="OSR558" s="3"/>
      <c r="OSS558" s="440"/>
      <c r="OST558" s="3"/>
      <c r="OSU558" s="580"/>
      <c r="OSV558" s="3"/>
      <c r="OSW558" s="440"/>
      <c r="OSX558" s="3"/>
      <c r="OSY558" s="580"/>
      <c r="OSZ558" s="3"/>
      <c r="OTA558" s="440"/>
      <c r="OTB558" s="3"/>
      <c r="OTC558" s="580"/>
      <c r="OTD558" s="3"/>
      <c r="OTE558" s="440"/>
      <c r="OTF558" s="3"/>
      <c r="OTG558" s="580"/>
      <c r="OTH558" s="3"/>
      <c r="OTI558" s="440"/>
      <c r="OTJ558" s="3"/>
      <c r="OTK558" s="580"/>
      <c r="OTL558" s="3"/>
      <c r="OTM558" s="440"/>
      <c r="OTN558" s="3"/>
      <c r="OTO558" s="580"/>
      <c r="OTP558" s="3"/>
      <c r="OTQ558" s="440"/>
      <c r="OTR558" s="3"/>
      <c r="OTS558" s="580"/>
      <c r="OTT558" s="3"/>
      <c r="OTU558" s="440"/>
      <c r="OTV558" s="3"/>
      <c r="OTW558" s="580"/>
      <c r="OTX558" s="3"/>
      <c r="OTY558" s="440"/>
      <c r="OTZ558" s="3"/>
      <c r="OUA558" s="580"/>
      <c r="OUB558" s="3"/>
      <c r="OUC558" s="440"/>
      <c r="OUD558" s="3"/>
      <c r="OUE558" s="580"/>
      <c r="OUF558" s="3"/>
      <c r="OUG558" s="440"/>
      <c r="OUH558" s="3"/>
      <c r="OUI558" s="580"/>
      <c r="OUJ558" s="3"/>
      <c r="OUK558" s="440"/>
      <c r="OUL558" s="3"/>
      <c r="OUM558" s="580"/>
      <c r="OUN558" s="3"/>
      <c r="OUO558" s="440"/>
      <c r="OUP558" s="3"/>
      <c r="OUQ558" s="580"/>
      <c r="OUR558" s="3"/>
      <c r="OUS558" s="440"/>
      <c r="OUT558" s="3"/>
      <c r="OUU558" s="580"/>
      <c r="OUV558" s="3"/>
      <c r="OUW558" s="440"/>
      <c r="OUX558" s="3"/>
      <c r="OUY558" s="580"/>
      <c r="OUZ558" s="3"/>
      <c r="OVA558" s="440"/>
      <c r="OVB558" s="3"/>
      <c r="OVC558" s="580"/>
      <c r="OVD558" s="3"/>
      <c r="OVE558" s="440"/>
      <c r="OVF558" s="3"/>
      <c r="OVG558" s="580"/>
      <c r="OVH558" s="3"/>
      <c r="OVI558" s="440"/>
      <c r="OVJ558" s="3"/>
      <c r="OVK558" s="580"/>
      <c r="OVL558" s="3"/>
      <c r="OVM558" s="440"/>
      <c r="OVN558" s="3"/>
      <c r="OVO558" s="580"/>
      <c r="OVP558" s="3"/>
      <c r="OVQ558" s="440"/>
      <c r="OVR558" s="3"/>
      <c r="OVS558" s="580"/>
      <c r="OVT558" s="3"/>
      <c r="OVU558" s="440"/>
      <c r="OVV558" s="3"/>
      <c r="OVW558" s="580"/>
      <c r="OVX558" s="3"/>
      <c r="OVY558" s="440"/>
      <c r="OVZ558" s="3"/>
      <c r="OWA558" s="580"/>
      <c r="OWB558" s="3"/>
      <c r="OWC558" s="440"/>
      <c r="OWD558" s="3"/>
      <c r="OWE558" s="580"/>
      <c r="OWF558" s="3"/>
      <c r="OWG558" s="440"/>
      <c r="OWH558" s="3"/>
      <c r="OWI558" s="580"/>
      <c r="OWJ558" s="3"/>
      <c r="OWK558" s="440"/>
      <c r="OWL558" s="3"/>
      <c r="OWM558" s="580"/>
      <c r="OWN558" s="3"/>
      <c r="OWO558" s="440"/>
      <c r="OWP558" s="3"/>
      <c r="OWQ558" s="580"/>
      <c r="OWR558" s="3"/>
      <c r="OWS558" s="440"/>
      <c r="OWT558" s="3"/>
      <c r="OWU558" s="580"/>
      <c r="OWV558" s="3"/>
      <c r="OWW558" s="440"/>
      <c r="OWX558" s="3"/>
      <c r="OWY558" s="580"/>
      <c r="OWZ558" s="3"/>
      <c r="OXA558" s="440"/>
      <c r="OXB558" s="3"/>
      <c r="OXC558" s="580"/>
      <c r="OXD558" s="3"/>
      <c r="OXE558" s="440"/>
      <c r="OXF558" s="3"/>
      <c r="OXG558" s="580"/>
      <c r="OXH558" s="3"/>
      <c r="OXI558" s="440"/>
      <c r="OXJ558" s="3"/>
      <c r="OXK558" s="580"/>
      <c r="OXL558" s="3"/>
      <c r="OXM558" s="440"/>
      <c r="OXN558" s="3"/>
      <c r="OXO558" s="580"/>
      <c r="OXP558" s="3"/>
      <c r="OXQ558" s="440"/>
      <c r="OXR558" s="3"/>
      <c r="OXS558" s="580"/>
      <c r="OXT558" s="3"/>
      <c r="OXU558" s="440"/>
      <c r="OXV558" s="3"/>
      <c r="OXW558" s="580"/>
      <c r="OXX558" s="3"/>
      <c r="OXY558" s="440"/>
      <c r="OXZ558" s="3"/>
      <c r="OYA558" s="580"/>
      <c r="OYB558" s="3"/>
      <c r="OYC558" s="440"/>
      <c r="OYD558" s="3"/>
      <c r="OYE558" s="580"/>
      <c r="OYF558" s="3"/>
      <c r="OYG558" s="440"/>
      <c r="OYH558" s="3"/>
      <c r="OYI558" s="580"/>
      <c r="OYJ558" s="3"/>
      <c r="OYK558" s="440"/>
      <c r="OYL558" s="3"/>
      <c r="OYM558" s="580"/>
      <c r="OYN558" s="3"/>
      <c r="OYO558" s="440"/>
      <c r="OYP558" s="3"/>
      <c r="OYQ558" s="580"/>
      <c r="OYR558" s="3"/>
      <c r="OYS558" s="440"/>
      <c r="OYT558" s="3"/>
      <c r="OYU558" s="580"/>
      <c r="OYV558" s="3"/>
      <c r="OYW558" s="440"/>
      <c r="OYX558" s="3"/>
      <c r="OYY558" s="580"/>
      <c r="OYZ558" s="3"/>
      <c r="OZA558" s="440"/>
      <c r="OZB558" s="3"/>
      <c r="OZC558" s="580"/>
      <c r="OZD558" s="3"/>
      <c r="OZE558" s="440"/>
      <c r="OZF558" s="3"/>
      <c r="OZG558" s="580"/>
      <c r="OZH558" s="3"/>
      <c r="OZI558" s="440"/>
      <c r="OZJ558" s="3"/>
      <c r="OZK558" s="580"/>
      <c r="OZL558" s="3"/>
      <c r="OZM558" s="440"/>
      <c r="OZN558" s="3"/>
      <c r="OZO558" s="580"/>
      <c r="OZP558" s="3"/>
      <c r="OZQ558" s="440"/>
      <c r="OZR558" s="3"/>
      <c r="OZS558" s="580"/>
      <c r="OZT558" s="3"/>
      <c r="OZU558" s="440"/>
      <c r="OZV558" s="3"/>
      <c r="OZW558" s="580"/>
      <c r="OZX558" s="3"/>
      <c r="OZY558" s="440"/>
      <c r="OZZ558" s="3"/>
      <c r="PAA558" s="580"/>
      <c r="PAB558" s="3"/>
      <c r="PAC558" s="440"/>
      <c r="PAD558" s="3"/>
      <c r="PAE558" s="580"/>
      <c r="PAF558" s="3"/>
      <c r="PAG558" s="440"/>
      <c r="PAH558" s="3"/>
      <c r="PAI558" s="580"/>
      <c r="PAJ558" s="3"/>
      <c r="PAK558" s="440"/>
      <c r="PAL558" s="3"/>
      <c r="PAM558" s="580"/>
      <c r="PAN558" s="3"/>
      <c r="PAO558" s="440"/>
      <c r="PAP558" s="3"/>
      <c r="PAQ558" s="580"/>
      <c r="PAR558" s="3"/>
      <c r="PAS558" s="440"/>
      <c r="PAT558" s="3"/>
      <c r="PAU558" s="580"/>
      <c r="PAV558" s="3"/>
      <c r="PAW558" s="440"/>
      <c r="PAX558" s="3"/>
      <c r="PAY558" s="580"/>
      <c r="PAZ558" s="3"/>
      <c r="PBA558" s="440"/>
      <c r="PBB558" s="3"/>
      <c r="PBC558" s="580"/>
      <c r="PBD558" s="3"/>
      <c r="PBE558" s="440"/>
      <c r="PBF558" s="3"/>
      <c r="PBG558" s="580"/>
      <c r="PBH558" s="3"/>
      <c r="PBI558" s="440"/>
      <c r="PBJ558" s="3"/>
      <c r="PBK558" s="580"/>
      <c r="PBL558" s="3"/>
      <c r="PBM558" s="440"/>
      <c r="PBN558" s="3"/>
      <c r="PBO558" s="580"/>
      <c r="PBP558" s="3"/>
      <c r="PBQ558" s="440"/>
      <c r="PBR558" s="3"/>
      <c r="PBS558" s="580"/>
      <c r="PBT558" s="3"/>
      <c r="PBU558" s="440"/>
      <c r="PBV558" s="3"/>
      <c r="PBW558" s="580"/>
      <c r="PBX558" s="3"/>
      <c r="PBY558" s="440"/>
      <c r="PBZ558" s="3"/>
      <c r="PCA558" s="580"/>
      <c r="PCB558" s="3"/>
      <c r="PCC558" s="440"/>
      <c r="PCD558" s="3"/>
      <c r="PCE558" s="580"/>
      <c r="PCF558" s="3"/>
      <c r="PCG558" s="440"/>
      <c r="PCH558" s="3"/>
      <c r="PCI558" s="580"/>
      <c r="PCJ558" s="3"/>
      <c r="PCK558" s="440"/>
      <c r="PCL558" s="3"/>
      <c r="PCM558" s="580"/>
      <c r="PCN558" s="3"/>
      <c r="PCO558" s="440"/>
      <c r="PCP558" s="3"/>
      <c r="PCQ558" s="580"/>
      <c r="PCR558" s="3"/>
      <c r="PCS558" s="440"/>
      <c r="PCT558" s="3"/>
      <c r="PCU558" s="580"/>
      <c r="PCV558" s="3"/>
      <c r="PCW558" s="440"/>
      <c r="PCX558" s="3"/>
      <c r="PCY558" s="580"/>
      <c r="PCZ558" s="3"/>
      <c r="PDA558" s="440"/>
      <c r="PDB558" s="3"/>
      <c r="PDC558" s="580"/>
      <c r="PDD558" s="3"/>
      <c r="PDE558" s="440"/>
      <c r="PDF558" s="3"/>
      <c r="PDG558" s="580"/>
      <c r="PDH558" s="3"/>
      <c r="PDI558" s="440"/>
      <c r="PDJ558" s="3"/>
      <c r="PDK558" s="580"/>
      <c r="PDL558" s="3"/>
      <c r="PDM558" s="440"/>
      <c r="PDN558" s="3"/>
      <c r="PDO558" s="580"/>
      <c r="PDP558" s="3"/>
      <c r="PDQ558" s="440"/>
      <c r="PDR558" s="3"/>
      <c r="PDS558" s="580"/>
      <c r="PDT558" s="3"/>
      <c r="PDU558" s="440"/>
      <c r="PDV558" s="3"/>
      <c r="PDW558" s="580"/>
      <c r="PDX558" s="3"/>
      <c r="PDY558" s="440"/>
      <c r="PDZ558" s="3"/>
      <c r="PEA558" s="580"/>
      <c r="PEB558" s="3"/>
      <c r="PEC558" s="440"/>
      <c r="PED558" s="3"/>
      <c r="PEE558" s="580"/>
      <c r="PEF558" s="3"/>
      <c r="PEG558" s="440"/>
      <c r="PEH558" s="3"/>
      <c r="PEI558" s="580"/>
      <c r="PEJ558" s="3"/>
      <c r="PEK558" s="440"/>
      <c r="PEL558" s="3"/>
      <c r="PEM558" s="580"/>
      <c r="PEN558" s="3"/>
      <c r="PEO558" s="440"/>
      <c r="PEP558" s="3"/>
      <c r="PEQ558" s="580"/>
      <c r="PER558" s="3"/>
      <c r="PES558" s="440"/>
      <c r="PET558" s="3"/>
      <c r="PEU558" s="580"/>
      <c r="PEV558" s="3"/>
      <c r="PEW558" s="440"/>
      <c r="PEX558" s="3"/>
      <c r="PEY558" s="580"/>
      <c r="PEZ558" s="3"/>
      <c r="PFA558" s="440"/>
      <c r="PFB558" s="3"/>
      <c r="PFC558" s="580"/>
      <c r="PFD558" s="3"/>
      <c r="PFE558" s="440"/>
      <c r="PFF558" s="3"/>
      <c r="PFG558" s="580"/>
      <c r="PFH558" s="3"/>
      <c r="PFI558" s="440"/>
      <c r="PFJ558" s="3"/>
      <c r="PFK558" s="580"/>
      <c r="PFL558" s="3"/>
      <c r="PFM558" s="440"/>
      <c r="PFN558" s="3"/>
      <c r="PFO558" s="580"/>
      <c r="PFP558" s="3"/>
      <c r="PFQ558" s="440"/>
      <c r="PFR558" s="3"/>
      <c r="PFS558" s="580"/>
      <c r="PFT558" s="3"/>
      <c r="PFU558" s="440"/>
      <c r="PFV558" s="3"/>
      <c r="PFW558" s="580"/>
      <c r="PFX558" s="3"/>
      <c r="PFY558" s="440"/>
      <c r="PFZ558" s="3"/>
      <c r="PGA558" s="580"/>
      <c r="PGB558" s="3"/>
      <c r="PGC558" s="440"/>
      <c r="PGD558" s="3"/>
      <c r="PGE558" s="580"/>
      <c r="PGF558" s="3"/>
      <c r="PGG558" s="440"/>
      <c r="PGH558" s="3"/>
      <c r="PGI558" s="580"/>
      <c r="PGJ558" s="3"/>
      <c r="PGK558" s="440"/>
      <c r="PGL558" s="3"/>
      <c r="PGM558" s="580"/>
      <c r="PGN558" s="3"/>
      <c r="PGO558" s="440"/>
      <c r="PGP558" s="3"/>
      <c r="PGQ558" s="580"/>
      <c r="PGR558" s="3"/>
      <c r="PGS558" s="440"/>
      <c r="PGT558" s="3"/>
      <c r="PGU558" s="580"/>
      <c r="PGV558" s="3"/>
      <c r="PGW558" s="440"/>
      <c r="PGX558" s="3"/>
      <c r="PGY558" s="580"/>
      <c r="PGZ558" s="3"/>
      <c r="PHA558" s="440"/>
      <c r="PHB558" s="3"/>
      <c r="PHC558" s="580"/>
      <c r="PHD558" s="3"/>
      <c r="PHE558" s="440"/>
      <c r="PHF558" s="3"/>
      <c r="PHG558" s="580"/>
      <c r="PHH558" s="3"/>
      <c r="PHI558" s="440"/>
      <c r="PHJ558" s="3"/>
      <c r="PHK558" s="580"/>
      <c r="PHL558" s="3"/>
      <c r="PHM558" s="440"/>
      <c r="PHN558" s="3"/>
      <c r="PHO558" s="580"/>
      <c r="PHP558" s="3"/>
      <c r="PHQ558" s="440"/>
      <c r="PHR558" s="3"/>
      <c r="PHS558" s="580"/>
      <c r="PHT558" s="3"/>
      <c r="PHU558" s="440"/>
      <c r="PHV558" s="3"/>
      <c r="PHW558" s="580"/>
      <c r="PHX558" s="3"/>
      <c r="PHY558" s="440"/>
      <c r="PHZ558" s="3"/>
      <c r="PIA558" s="580"/>
      <c r="PIB558" s="3"/>
      <c r="PIC558" s="440"/>
      <c r="PID558" s="3"/>
      <c r="PIE558" s="580"/>
      <c r="PIF558" s="3"/>
      <c r="PIG558" s="440"/>
      <c r="PIH558" s="3"/>
      <c r="PII558" s="580"/>
      <c r="PIJ558" s="3"/>
      <c r="PIK558" s="440"/>
      <c r="PIL558" s="3"/>
      <c r="PIM558" s="580"/>
      <c r="PIN558" s="3"/>
      <c r="PIO558" s="440"/>
      <c r="PIP558" s="3"/>
      <c r="PIQ558" s="580"/>
      <c r="PIR558" s="3"/>
      <c r="PIS558" s="440"/>
      <c r="PIT558" s="3"/>
      <c r="PIU558" s="580"/>
      <c r="PIV558" s="3"/>
      <c r="PIW558" s="440"/>
      <c r="PIX558" s="3"/>
      <c r="PIY558" s="580"/>
      <c r="PIZ558" s="3"/>
      <c r="PJA558" s="440"/>
      <c r="PJB558" s="3"/>
      <c r="PJC558" s="580"/>
      <c r="PJD558" s="3"/>
      <c r="PJE558" s="440"/>
      <c r="PJF558" s="3"/>
      <c r="PJG558" s="580"/>
      <c r="PJH558" s="3"/>
      <c r="PJI558" s="440"/>
      <c r="PJJ558" s="3"/>
      <c r="PJK558" s="580"/>
      <c r="PJL558" s="3"/>
      <c r="PJM558" s="440"/>
      <c r="PJN558" s="3"/>
      <c r="PJO558" s="580"/>
      <c r="PJP558" s="3"/>
      <c r="PJQ558" s="440"/>
      <c r="PJR558" s="3"/>
      <c r="PJS558" s="580"/>
      <c r="PJT558" s="3"/>
      <c r="PJU558" s="440"/>
      <c r="PJV558" s="3"/>
      <c r="PJW558" s="580"/>
      <c r="PJX558" s="3"/>
      <c r="PJY558" s="440"/>
      <c r="PJZ558" s="3"/>
      <c r="PKA558" s="580"/>
      <c r="PKB558" s="3"/>
      <c r="PKC558" s="440"/>
      <c r="PKD558" s="3"/>
      <c r="PKE558" s="580"/>
      <c r="PKF558" s="3"/>
      <c r="PKG558" s="440"/>
      <c r="PKH558" s="3"/>
      <c r="PKI558" s="580"/>
      <c r="PKJ558" s="3"/>
      <c r="PKK558" s="440"/>
      <c r="PKL558" s="3"/>
      <c r="PKM558" s="580"/>
      <c r="PKN558" s="3"/>
      <c r="PKO558" s="440"/>
      <c r="PKP558" s="3"/>
      <c r="PKQ558" s="580"/>
      <c r="PKR558" s="3"/>
      <c r="PKS558" s="440"/>
      <c r="PKT558" s="3"/>
      <c r="PKU558" s="580"/>
      <c r="PKV558" s="3"/>
      <c r="PKW558" s="440"/>
      <c r="PKX558" s="3"/>
      <c r="PKY558" s="580"/>
      <c r="PKZ558" s="3"/>
      <c r="PLA558" s="440"/>
      <c r="PLB558" s="3"/>
      <c r="PLC558" s="580"/>
      <c r="PLD558" s="3"/>
      <c r="PLE558" s="440"/>
      <c r="PLF558" s="3"/>
      <c r="PLG558" s="580"/>
      <c r="PLH558" s="3"/>
      <c r="PLI558" s="440"/>
      <c r="PLJ558" s="3"/>
      <c r="PLK558" s="580"/>
      <c r="PLL558" s="3"/>
      <c r="PLM558" s="440"/>
      <c r="PLN558" s="3"/>
      <c r="PLO558" s="580"/>
      <c r="PLP558" s="3"/>
      <c r="PLQ558" s="440"/>
      <c r="PLR558" s="3"/>
      <c r="PLS558" s="580"/>
      <c r="PLT558" s="3"/>
      <c r="PLU558" s="440"/>
      <c r="PLV558" s="3"/>
      <c r="PLW558" s="580"/>
      <c r="PLX558" s="3"/>
      <c r="PLY558" s="440"/>
      <c r="PLZ558" s="3"/>
      <c r="PMA558" s="580"/>
      <c r="PMB558" s="3"/>
      <c r="PMC558" s="440"/>
      <c r="PMD558" s="3"/>
      <c r="PME558" s="580"/>
      <c r="PMF558" s="3"/>
      <c r="PMG558" s="440"/>
      <c r="PMH558" s="3"/>
      <c r="PMI558" s="580"/>
      <c r="PMJ558" s="3"/>
      <c r="PMK558" s="440"/>
      <c r="PML558" s="3"/>
      <c r="PMM558" s="580"/>
      <c r="PMN558" s="3"/>
      <c r="PMO558" s="440"/>
      <c r="PMP558" s="3"/>
      <c r="PMQ558" s="580"/>
      <c r="PMR558" s="3"/>
      <c r="PMS558" s="440"/>
      <c r="PMT558" s="3"/>
      <c r="PMU558" s="580"/>
      <c r="PMV558" s="3"/>
      <c r="PMW558" s="440"/>
      <c r="PMX558" s="3"/>
      <c r="PMY558" s="580"/>
      <c r="PMZ558" s="3"/>
      <c r="PNA558" s="440"/>
      <c r="PNB558" s="3"/>
      <c r="PNC558" s="580"/>
      <c r="PND558" s="3"/>
      <c r="PNE558" s="440"/>
      <c r="PNF558" s="3"/>
      <c r="PNG558" s="580"/>
      <c r="PNH558" s="3"/>
      <c r="PNI558" s="440"/>
      <c r="PNJ558" s="3"/>
      <c r="PNK558" s="580"/>
      <c r="PNL558" s="3"/>
      <c r="PNM558" s="440"/>
      <c r="PNN558" s="3"/>
      <c r="PNO558" s="580"/>
      <c r="PNP558" s="3"/>
      <c r="PNQ558" s="440"/>
      <c r="PNR558" s="3"/>
      <c r="PNS558" s="580"/>
      <c r="PNT558" s="3"/>
      <c r="PNU558" s="440"/>
      <c r="PNV558" s="3"/>
      <c r="PNW558" s="580"/>
      <c r="PNX558" s="3"/>
      <c r="PNY558" s="440"/>
      <c r="PNZ558" s="3"/>
      <c r="POA558" s="580"/>
      <c r="POB558" s="3"/>
      <c r="POC558" s="440"/>
      <c r="POD558" s="3"/>
      <c r="POE558" s="580"/>
      <c r="POF558" s="3"/>
      <c r="POG558" s="440"/>
      <c r="POH558" s="3"/>
      <c r="POI558" s="580"/>
      <c r="POJ558" s="3"/>
      <c r="POK558" s="440"/>
      <c r="POL558" s="3"/>
      <c r="POM558" s="580"/>
      <c r="PON558" s="3"/>
      <c r="POO558" s="440"/>
      <c r="POP558" s="3"/>
      <c r="POQ558" s="580"/>
      <c r="POR558" s="3"/>
      <c r="POS558" s="440"/>
      <c r="POT558" s="3"/>
      <c r="POU558" s="580"/>
      <c r="POV558" s="3"/>
      <c r="POW558" s="440"/>
      <c r="POX558" s="3"/>
      <c r="POY558" s="580"/>
      <c r="POZ558" s="3"/>
      <c r="PPA558" s="440"/>
      <c r="PPB558" s="3"/>
      <c r="PPC558" s="580"/>
      <c r="PPD558" s="3"/>
      <c r="PPE558" s="440"/>
      <c r="PPF558" s="3"/>
      <c r="PPG558" s="580"/>
      <c r="PPH558" s="3"/>
      <c r="PPI558" s="440"/>
      <c r="PPJ558" s="3"/>
      <c r="PPK558" s="580"/>
      <c r="PPL558" s="3"/>
      <c r="PPM558" s="440"/>
      <c r="PPN558" s="3"/>
      <c r="PPO558" s="580"/>
      <c r="PPP558" s="3"/>
      <c r="PPQ558" s="440"/>
      <c r="PPR558" s="3"/>
      <c r="PPS558" s="580"/>
      <c r="PPT558" s="3"/>
      <c r="PPU558" s="440"/>
      <c r="PPV558" s="3"/>
      <c r="PPW558" s="580"/>
      <c r="PPX558" s="3"/>
      <c r="PPY558" s="440"/>
      <c r="PPZ558" s="3"/>
      <c r="PQA558" s="580"/>
      <c r="PQB558" s="3"/>
      <c r="PQC558" s="440"/>
      <c r="PQD558" s="3"/>
      <c r="PQE558" s="580"/>
      <c r="PQF558" s="3"/>
      <c r="PQG558" s="440"/>
      <c r="PQH558" s="3"/>
      <c r="PQI558" s="580"/>
      <c r="PQJ558" s="3"/>
      <c r="PQK558" s="440"/>
      <c r="PQL558" s="3"/>
      <c r="PQM558" s="580"/>
      <c r="PQN558" s="3"/>
      <c r="PQO558" s="440"/>
      <c r="PQP558" s="3"/>
      <c r="PQQ558" s="580"/>
      <c r="PQR558" s="3"/>
      <c r="PQS558" s="440"/>
      <c r="PQT558" s="3"/>
      <c r="PQU558" s="580"/>
      <c r="PQV558" s="3"/>
      <c r="PQW558" s="440"/>
      <c r="PQX558" s="3"/>
      <c r="PQY558" s="580"/>
      <c r="PQZ558" s="3"/>
      <c r="PRA558" s="440"/>
      <c r="PRB558" s="3"/>
      <c r="PRC558" s="580"/>
      <c r="PRD558" s="3"/>
      <c r="PRE558" s="440"/>
      <c r="PRF558" s="3"/>
      <c r="PRG558" s="580"/>
      <c r="PRH558" s="3"/>
      <c r="PRI558" s="440"/>
      <c r="PRJ558" s="3"/>
      <c r="PRK558" s="580"/>
      <c r="PRL558" s="3"/>
      <c r="PRM558" s="440"/>
      <c r="PRN558" s="3"/>
      <c r="PRO558" s="580"/>
      <c r="PRP558" s="3"/>
      <c r="PRQ558" s="440"/>
      <c r="PRR558" s="3"/>
      <c r="PRS558" s="580"/>
      <c r="PRT558" s="3"/>
      <c r="PRU558" s="440"/>
      <c r="PRV558" s="3"/>
      <c r="PRW558" s="580"/>
      <c r="PRX558" s="3"/>
      <c r="PRY558" s="440"/>
      <c r="PRZ558" s="3"/>
      <c r="PSA558" s="580"/>
      <c r="PSB558" s="3"/>
      <c r="PSC558" s="440"/>
      <c r="PSD558" s="3"/>
      <c r="PSE558" s="580"/>
      <c r="PSF558" s="3"/>
      <c r="PSG558" s="440"/>
      <c r="PSH558" s="3"/>
      <c r="PSI558" s="580"/>
      <c r="PSJ558" s="3"/>
      <c r="PSK558" s="440"/>
      <c r="PSL558" s="3"/>
      <c r="PSM558" s="580"/>
      <c r="PSN558" s="3"/>
      <c r="PSO558" s="440"/>
      <c r="PSP558" s="3"/>
      <c r="PSQ558" s="580"/>
      <c r="PSR558" s="3"/>
      <c r="PSS558" s="440"/>
      <c r="PST558" s="3"/>
      <c r="PSU558" s="580"/>
      <c r="PSV558" s="3"/>
      <c r="PSW558" s="440"/>
      <c r="PSX558" s="3"/>
      <c r="PSY558" s="580"/>
      <c r="PSZ558" s="3"/>
      <c r="PTA558" s="440"/>
      <c r="PTB558" s="3"/>
      <c r="PTC558" s="580"/>
      <c r="PTD558" s="3"/>
      <c r="PTE558" s="440"/>
      <c r="PTF558" s="3"/>
      <c r="PTG558" s="580"/>
      <c r="PTH558" s="3"/>
      <c r="PTI558" s="440"/>
      <c r="PTJ558" s="3"/>
      <c r="PTK558" s="580"/>
      <c r="PTL558" s="3"/>
      <c r="PTM558" s="440"/>
      <c r="PTN558" s="3"/>
      <c r="PTO558" s="580"/>
      <c r="PTP558" s="3"/>
      <c r="PTQ558" s="440"/>
      <c r="PTR558" s="3"/>
      <c r="PTS558" s="580"/>
      <c r="PTT558" s="3"/>
      <c r="PTU558" s="440"/>
      <c r="PTV558" s="3"/>
      <c r="PTW558" s="580"/>
      <c r="PTX558" s="3"/>
      <c r="PTY558" s="440"/>
      <c r="PTZ558" s="3"/>
      <c r="PUA558" s="580"/>
      <c r="PUB558" s="3"/>
      <c r="PUC558" s="440"/>
      <c r="PUD558" s="3"/>
      <c r="PUE558" s="580"/>
      <c r="PUF558" s="3"/>
      <c r="PUG558" s="440"/>
      <c r="PUH558" s="3"/>
      <c r="PUI558" s="580"/>
      <c r="PUJ558" s="3"/>
      <c r="PUK558" s="440"/>
      <c r="PUL558" s="3"/>
      <c r="PUM558" s="580"/>
      <c r="PUN558" s="3"/>
      <c r="PUO558" s="440"/>
      <c r="PUP558" s="3"/>
      <c r="PUQ558" s="580"/>
      <c r="PUR558" s="3"/>
      <c r="PUS558" s="440"/>
      <c r="PUT558" s="3"/>
      <c r="PUU558" s="580"/>
      <c r="PUV558" s="3"/>
      <c r="PUW558" s="440"/>
      <c r="PUX558" s="3"/>
      <c r="PUY558" s="580"/>
      <c r="PUZ558" s="3"/>
      <c r="PVA558" s="440"/>
      <c r="PVB558" s="3"/>
      <c r="PVC558" s="580"/>
      <c r="PVD558" s="3"/>
      <c r="PVE558" s="440"/>
      <c r="PVF558" s="3"/>
      <c r="PVG558" s="580"/>
      <c r="PVH558" s="3"/>
      <c r="PVI558" s="440"/>
      <c r="PVJ558" s="3"/>
      <c r="PVK558" s="580"/>
      <c r="PVL558" s="3"/>
      <c r="PVM558" s="440"/>
      <c r="PVN558" s="3"/>
      <c r="PVO558" s="580"/>
      <c r="PVP558" s="3"/>
      <c r="PVQ558" s="440"/>
      <c r="PVR558" s="3"/>
      <c r="PVS558" s="580"/>
      <c r="PVT558" s="3"/>
      <c r="PVU558" s="440"/>
      <c r="PVV558" s="3"/>
      <c r="PVW558" s="580"/>
      <c r="PVX558" s="3"/>
      <c r="PVY558" s="440"/>
      <c r="PVZ558" s="3"/>
      <c r="PWA558" s="580"/>
      <c r="PWB558" s="3"/>
      <c r="PWC558" s="440"/>
      <c r="PWD558" s="3"/>
      <c r="PWE558" s="580"/>
      <c r="PWF558" s="3"/>
      <c r="PWG558" s="440"/>
      <c r="PWH558" s="3"/>
      <c r="PWI558" s="580"/>
      <c r="PWJ558" s="3"/>
      <c r="PWK558" s="440"/>
      <c r="PWL558" s="3"/>
      <c r="PWM558" s="580"/>
      <c r="PWN558" s="3"/>
      <c r="PWO558" s="440"/>
      <c r="PWP558" s="3"/>
      <c r="PWQ558" s="580"/>
      <c r="PWR558" s="3"/>
      <c r="PWS558" s="440"/>
      <c r="PWT558" s="3"/>
      <c r="PWU558" s="580"/>
      <c r="PWV558" s="3"/>
      <c r="PWW558" s="440"/>
      <c r="PWX558" s="3"/>
      <c r="PWY558" s="580"/>
      <c r="PWZ558" s="3"/>
      <c r="PXA558" s="440"/>
      <c r="PXB558" s="3"/>
      <c r="PXC558" s="580"/>
      <c r="PXD558" s="3"/>
      <c r="PXE558" s="440"/>
      <c r="PXF558" s="3"/>
      <c r="PXG558" s="580"/>
      <c r="PXH558" s="3"/>
      <c r="PXI558" s="440"/>
      <c r="PXJ558" s="3"/>
      <c r="PXK558" s="580"/>
      <c r="PXL558" s="3"/>
      <c r="PXM558" s="440"/>
      <c r="PXN558" s="3"/>
      <c r="PXO558" s="580"/>
      <c r="PXP558" s="3"/>
      <c r="PXQ558" s="440"/>
      <c r="PXR558" s="3"/>
      <c r="PXS558" s="580"/>
      <c r="PXT558" s="3"/>
      <c r="PXU558" s="440"/>
      <c r="PXV558" s="3"/>
      <c r="PXW558" s="580"/>
      <c r="PXX558" s="3"/>
      <c r="PXY558" s="440"/>
      <c r="PXZ558" s="3"/>
      <c r="PYA558" s="580"/>
      <c r="PYB558" s="3"/>
      <c r="PYC558" s="440"/>
      <c r="PYD558" s="3"/>
      <c r="PYE558" s="580"/>
      <c r="PYF558" s="3"/>
      <c r="PYG558" s="440"/>
      <c r="PYH558" s="3"/>
      <c r="PYI558" s="580"/>
      <c r="PYJ558" s="3"/>
      <c r="PYK558" s="440"/>
      <c r="PYL558" s="3"/>
      <c r="PYM558" s="580"/>
      <c r="PYN558" s="3"/>
      <c r="PYO558" s="440"/>
      <c r="PYP558" s="3"/>
      <c r="PYQ558" s="580"/>
      <c r="PYR558" s="3"/>
      <c r="PYS558" s="440"/>
      <c r="PYT558" s="3"/>
      <c r="PYU558" s="580"/>
      <c r="PYV558" s="3"/>
      <c r="PYW558" s="440"/>
      <c r="PYX558" s="3"/>
      <c r="PYY558" s="580"/>
      <c r="PYZ558" s="3"/>
      <c r="PZA558" s="440"/>
      <c r="PZB558" s="3"/>
      <c r="PZC558" s="580"/>
      <c r="PZD558" s="3"/>
      <c r="PZE558" s="440"/>
      <c r="PZF558" s="3"/>
      <c r="PZG558" s="580"/>
      <c r="PZH558" s="3"/>
      <c r="PZI558" s="440"/>
      <c r="PZJ558" s="3"/>
      <c r="PZK558" s="580"/>
      <c r="PZL558" s="3"/>
      <c r="PZM558" s="440"/>
      <c r="PZN558" s="3"/>
      <c r="PZO558" s="580"/>
      <c r="PZP558" s="3"/>
      <c r="PZQ558" s="440"/>
      <c r="PZR558" s="3"/>
      <c r="PZS558" s="580"/>
      <c r="PZT558" s="3"/>
      <c r="PZU558" s="440"/>
      <c r="PZV558" s="3"/>
      <c r="PZW558" s="580"/>
      <c r="PZX558" s="3"/>
      <c r="PZY558" s="440"/>
      <c r="PZZ558" s="3"/>
      <c r="QAA558" s="580"/>
      <c r="QAB558" s="3"/>
      <c r="QAC558" s="440"/>
      <c r="QAD558" s="3"/>
      <c r="QAE558" s="580"/>
      <c r="QAF558" s="3"/>
      <c r="QAG558" s="440"/>
      <c r="QAH558" s="3"/>
      <c r="QAI558" s="580"/>
      <c r="QAJ558" s="3"/>
      <c r="QAK558" s="440"/>
      <c r="QAL558" s="3"/>
      <c r="QAM558" s="580"/>
      <c r="QAN558" s="3"/>
      <c r="QAO558" s="440"/>
      <c r="QAP558" s="3"/>
      <c r="QAQ558" s="580"/>
      <c r="QAR558" s="3"/>
      <c r="QAS558" s="440"/>
      <c r="QAT558" s="3"/>
      <c r="QAU558" s="580"/>
      <c r="QAV558" s="3"/>
      <c r="QAW558" s="440"/>
      <c r="QAX558" s="3"/>
      <c r="QAY558" s="580"/>
      <c r="QAZ558" s="3"/>
      <c r="QBA558" s="440"/>
      <c r="QBB558" s="3"/>
      <c r="QBC558" s="580"/>
      <c r="QBD558" s="3"/>
      <c r="QBE558" s="440"/>
      <c r="QBF558" s="3"/>
      <c r="QBG558" s="580"/>
      <c r="QBH558" s="3"/>
      <c r="QBI558" s="440"/>
      <c r="QBJ558" s="3"/>
      <c r="QBK558" s="580"/>
      <c r="QBL558" s="3"/>
      <c r="QBM558" s="440"/>
      <c r="QBN558" s="3"/>
      <c r="QBO558" s="580"/>
      <c r="QBP558" s="3"/>
      <c r="QBQ558" s="440"/>
      <c r="QBR558" s="3"/>
      <c r="QBS558" s="580"/>
      <c r="QBT558" s="3"/>
      <c r="QBU558" s="440"/>
      <c r="QBV558" s="3"/>
      <c r="QBW558" s="580"/>
      <c r="QBX558" s="3"/>
      <c r="QBY558" s="440"/>
      <c r="QBZ558" s="3"/>
      <c r="QCA558" s="580"/>
      <c r="QCB558" s="3"/>
      <c r="QCC558" s="440"/>
      <c r="QCD558" s="3"/>
      <c r="QCE558" s="580"/>
      <c r="QCF558" s="3"/>
      <c r="QCG558" s="440"/>
      <c r="QCH558" s="3"/>
      <c r="QCI558" s="580"/>
      <c r="QCJ558" s="3"/>
      <c r="QCK558" s="440"/>
      <c r="QCL558" s="3"/>
      <c r="QCM558" s="580"/>
      <c r="QCN558" s="3"/>
      <c r="QCO558" s="440"/>
      <c r="QCP558" s="3"/>
      <c r="QCQ558" s="580"/>
      <c r="QCR558" s="3"/>
      <c r="QCS558" s="440"/>
      <c r="QCT558" s="3"/>
      <c r="QCU558" s="580"/>
      <c r="QCV558" s="3"/>
      <c r="QCW558" s="440"/>
      <c r="QCX558" s="3"/>
      <c r="QCY558" s="580"/>
      <c r="QCZ558" s="3"/>
      <c r="QDA558" s="440"/>
      <c r="QDB558" s="3"/>
      <c r="QDC558" s="580"/>
      <c r="QDD558" s="3"/>
      <c r="QDE558" s="440"/>
      <c r="QDF558" s="3"/>
      <c r="QDG558" s="580"/>
      <c r="QDH558" s="3"/>
      <c r="QDI558" s="440"/>
      <c r="QDJ558" s="3"/>
      <c r="QDK558" s="580"/>
      <c r="QDL558" s="3"/>
      <c r="QDM558" s="440"/>
      <c r="QDN558" s="3"/>
      <c r="QDO558" s="580"/>
      <c r="QDP558" s="3"/>
      <c r="QDQ558" s="440"/>
      <c r="QDR558" s="3"/>
      <c r="QDS558" s="580"/>
      <c r="QDT558" s="3"/>
      <c r="QDU558" s="440"/>
      <c r="QDV558" s="3"/>
      <c r="QDW558" s="580"/>
      <c r="QDX558" s="3"/>
      <c r="QDY558" s="440"/>
      <c r="QDZ558" s="3"/>
      <c r="QEA558" s="580"/>
      <c r="QEB558" s="3"/>
      <c r="QEC558" s="440"/>
      <c r="QED558" s="3"/>
      <c r="QEE558" s="580"/>
      <c r="QEF558" s="3"/>
      <c r="QEG558" s="440"/>
      <c r="QEH558" s="3"/>
      <c r="QEI558" s="580"/>
      <c r="QEJ558" s="3"/>
      <c r="QEK558" s="440"/>
      <c r="QEL558" s="3"/>
      <c r="QEM558" s="580"/>
      <c r="QEN558" s="3"/>
      <c r="QEO558" s="440"/>
      <c r="QEP558" s="3"/>
      <c r="QEQ558" s="580"/>
      <c r="QER558" s="3"/>
      <c r="QES558" s="440"/>
      <c r="QET558" s="3"/>
      <c r="QEU558" s="580"/>
      <c r="QEV558" s="3"/>
      <c r="QEW558" s="440"/>
      <c r="QEX558" s="3"/>
      <c r="QEY558" s="580"/>
      <c r="QEZ558" s="3"/>
      <c r="QFA558" s="440"/>
      <c r="QFB558" s="3"/>
      <c r="QFC558" s="580"/>
      <c r="QFD558" s="3"/>
      <c r="QFE558" s="440"/>
      <c r="QFF558" s="3"/>
      <c r="QFG558" s="580"/>
      <c r="QFH558" s="3"/>
      <c r="QFI558" s="440"/>
      <c r="QFJ558" s="3"/>
      <c r="QFK558" s="580"/>
      <c r="QFL558" s="3"/>
      <c r="QFM558" s="440"/>
      <c r="QFN558" s="3"/>
      <c r="QFO558" s="580"/>
      <c r="QFP558" s="3"/>
      <c r="QFQ558" s="440"/>
      <c r="QFR558" s="3"/>
      <c r="QFS558" s="580"/>
      <c r="QFT558" s="3"/>
      <c r="QFU558" s="440"/>
      <c r="QFV558" s="3"/>
      <c r="QFW558" s="580"/>
      <c r="QFX558" s="3"/>
      <c r="QFY558" s="440"/>
      <c r="QFZ558" s="3"/>
      <c r="QGA558" s="580"/>
      <c r="QGB558" s="3"/>
      <c r="QGC558" s="440"/>
      <c r="QGD558" s="3"/>
      <c r="QGE558" s="580"/>
      <c r="QGF558" s="3"/>
      <c r="QGG558" s="440"/>
      <c r="QGH558" s="3"/>
      <c r="QGI558" s="580"/>
      <c r="QGJ558" s="3"/>
      <c r="QGK558" s="440"/>
      <c r="QGL558" s="3"/>
      <c r="QGM558" s="580"/>
      <c r="QGN558" s="3"/>
      <c r="QGO558" s="440"/>
      <c r="QGP558" s="3"/>
      <c r="QGQ558" s="580"/>
      <c r="QGR558" s="3"/>
      <c r="QGS558" s="440"/>
      <c r="QGT558" s="3"/>
      <c r="QGU558" s="580"/>
      <c r="QGV558" s="3"/>
      <c r="QGW558" s="440"/>
      <c r="QGX558" s="3"/>
      <c r="QGY558" s="580"/>
      <c r="QGZ558" s="3"/>
      <c r="QHA558" s="440"/>
      <c r="QHB558" s="3"/>
      <c r="QHC558" s="580"/>
      <c r="QHD558" s="3"/>
      <c r="QHE558" s="440"/>
      <c r="QHF558" s="3"/>
      <c r="QHG558" s="580"/>
      <c r="QHH558" s="3"/>
      <c r="QHI558" s="440"/>
      <c r="QHJ558" s="3"/>
      <c r="QHK558" s="580"/>
      <c r="QHL558" s="3"/>
      <c r="QHM558" s="440"/>
      <c r="QHN558" s="3"/>
      <c r="QHO558" s="580"/>
      <c r="QHP558" s="3"/>
      <c r="QHQ558" s="440"/>
      <c r="QHR558" s="3"/>
      <c r="QHS558" s="580"/>
      <c r="QHT558" s="3"/>
      <c r="QHU558" s="440"/>
      <c r="QHV558" s="3"/>
      <c r="QHW558" s="580"/>
      <c r="QHX558" s="3"/>
      <c r="QHY558" s="440"/>
      <c r="QHZ558" s="3"/>
      <c r="QIA558" s="580"/>
      <c r="QIB558" s="3"/>
      <c r="QIC558" s="440"/>
      <c r="QID558" s="3"/>
      <c r="QIE558" s="580"/>
      <c r="QIF558" s="3"/>
      <c r="QIG558" s="440"/>
      <c r="QIH558" s="3"/>
      <c r="QII558" s="580"/>
      <c r="QIJ558" s="3"/>
      <c r="QIK558" s="440"/>
      <c r="QIL558" s="3"/>
      <c r="QIM558" s="580"/>
      <c r="QIN558" s="3"/>
      <c r="QIO558" s="440"/>
      <c r="QIP558" s="3"/>
      <c r="QIQ558" s="580"/>
      <c r="QIR558" s="3"/>
      <c r="QIS558" s="440"/>
      <c r="QIT558" s="3"/>
      <c r="QIU558" s="580"/>
      <c r="QIV558" s="3"/>
      <c r="QIW558" s="440"/>
      <c r="QIX558" s="3"/>
      <c r="QIY558" s="580"/>
      <c r="QIZ558" s="3"/>
      <c r="QJA558" s="440"/>
      <c r="QJB558" s="3"/>
      <c r="QJC558" s="580"/>
      <c r="QJD558" s="3"/>
      <c r="QJE558" s="440"/>
      <c r="QJF558" s="3"/>
      <c r="QJG558" s="580"/>
      <c r="QJH558" s="3"/>
      <c r="QJI558" s="440"/>
      <c r="QJJ558" s="3"/>
      <c r="QJK558" s="580"/>
      <c r="QJL558" s="3"/>
      <c r="QJM558" s="440"/>
      <c r="QJN558" s="3"/>
      <c r="QJO558" s="580"/>
      <c r="QJP558" s="3"/>
      <c r="QJQ558" s="440"/>
      <c r="QJR558" s="3"/>
      <c r="QJS558" s="580"/>
      <c r="QJT558" s="3"/>
      <c r="QJU558" s="440"/>
      <c r="QJV558" s="3"/>
      <c r="QJW558" s="580"/>
      <c r="QJX558" s="3"/>
      <c r="QJY558" s="440"/>
      <c r="QJZ558" s="3"/>
      <c r="QKA558" s="580"/>
      <c r="QKB558" s="3"/>
      <c r="QKC558" s="440"/>
      <c r="QKD558" s="3"/>
      <c r="QKE558" s="580"/>
      <c r="QKF558" s="3"/>
      <c r="QKG558" s="440"/>
      <c r="QKH558" s="3"/>
      <c r="QKI558" s="580"/>
      <c r="QKJ558" s="3"/>
      <c r="QKK558" s="440"/>
      <c r="QKL558" s="3"/>
      <c r="QKM558" s="580"/>
      <c r="QKN558" s="3"/>
      <c r="QKO558" s="440"/>
      <c r="QKP558" s="3"/>
      <c r="QKQ558" s="580"/>
      <c r="QKR558" s="3"/>
      <c r="QKS558" s="440"/>
      <c r="QKT558" s="3"/>
      <c r="QKU558" s="580"/>
      <c r="QKV558" s="3"/>
      <c r="QKW558" s="440"/>
      <c r="QKX558" s="3"/>
      <c r="QKY558" s="580"/>
      <c r="QKZ558" s="3"/>
      <c r="QLA558" s="440"/>
      <c r="QLB558" s="3"/>
      <c r="QLC558" s="580"/>
      <c r="QLD558" s="3"/>
      <c r="QLE558" s="440"/>
      <c r="QLF558" s="3"/>
      <c r="QLG558" s="580"/>
      <c r="QLH558" s="3"/>
      <c r="QLI558" s="440"/>
      <c r="QLJ558" s="3"/>
      <c r="QLK558" s="580"/>
      <c r="QLL558" s="3"/>
      <c r="QLM558" s="440"/>
      <c r="QLN558" s="3"/>
      <c r="QLO558" s="580"/>
      <c r="QLP558" s="3"/>
      <c r="QLQ558" s="440"/>
      <c r="QLR558" s="3"/>
      <c r="QLS558" s="580"/>
      <c r="QLT558" s="3"/>
      <c r="QLU558" s="440"/>
      <c r="QLV558" s="3"/>
      <c r="QLW558" s="580"/>
      <c r="QLX558" s="3"/>
      <c r="QLY558" s="440"/>
      <c r="QLZ558" s="3"/>
      <c r="QMA558" s="580"/>
      <c r="QMB558" s="3"/>
      <c r="QMC558" s="440"/>
      <c r="QMD558" s="3"/>
      <c r="QME558" s="580"/>
      <c r="QMF558" s="3"/>
      <c r="QMG558" s="440"/>
      <c r="QMH558" s="3"/>
      <c r="QMI558" s="580"/>
      <c r="QMJ558" s="3"/>
      <c r="QMK558" s="440"/>
      <c r="QML558" s="3"/>
      <c r="QMM558" s="580"/>
      <c r="QMN558" s="3"/>
      <c r="QMO558" s="440"/>
      <c r="QMP558" s="3"/>
      <c r="QMQ558" s="580"/>
      <c r="QMR558" s="3"/>
      <c r="QMS558" s="440"/>
      <c r="QMT558" s="3"/>
      <c r="QMU558" s="580"/>
      <c r="QMV558" s="3"/>
      <c r="QMW558" s="440"/>
      <c r="QMX558" s="3"/>
      <c r="QMY558" s="580"/>
      <c r="QMZ558" s="3"/>
      <c r="QNA558" s="440"/>
      <c r="QNB558" s="3"/>
      <c r="QNC558" s="580"/>
      <c r="QND558" s="3"/>
      <c r="QNE558" s="440"/>
      <c r="QNF558" s="3"/>
      <c r="QNG558" s="580"/>
      <c r="QNH558" s="3"/>
      <c r="QNI558" s="440"/>
      <c r="QNJ558" s="3"/>
      <c r="QNK558" s="580"/>
      <c r="QNL558" s="3"/>
      <c r="QNM558" s="440"/>
      <c r="QNN558" s="3"/>
      <c r="QNO558" s="580"/>
      <c r="QNP558" s="3"/>
      <c r="QNQ558" s="440"/>
      <c r="QNR558" s="3"/>
      <c r="QNS558" s="580"/>
      <c r="QNT558" s="3"/>
      <c r="QNU558" s="440"/>
      <c r="QNV558" s="3"/>
      <c r="QNW558" s="580"/>
      <c r="QNX558" s="3"/>
      <c r="QNY558" s="440"/>
      <c r="QNZ558" s="3"/>
      <c r="QOA558" s="580"/>
      <c r="QOB558" s="3"/>
      <c r="QOC558" s="440"/>
      <c r="QOD558" s="3"/>
      <c r="QOE558" s="580"/>
      <c r="QOF558" s="3"/>
      <c r="QOG558" s="440"/>
      <c r="QOH558" s="3"/>
      <c r="QOI558" s="580"/>
      <c r="QOJ558" s="3"/>
      <c r="QOK558" s="440"/>
      <c r="QOL558" s="3"/>
      <c r="QOM558" s="580"/>
      <c r="QON558" s="3"/>
      <c r="QOO558" s="440"/>
      <c r="QOP558" s="3"/>
      <c r="QOQ558" s="580"/>
      <c r="QOR558" s="3"/>
      <c r="QOS558" s="440"/>
      <c r="QOT558" s="3"/>
      <c r="QOU558" s="580"/>
      <c r="QOV558" s="3"/>
      <c r="QOW558" s="440"/>
      <c r="QOX558" s="3"/>
      <c r="QOY558" s="580"/>
      <c r="QOZ558" s="3"/>
      <c r="QPA558" s="440"/>
      <c r="QPB558" s="3"/>
      <c r="QPC558" s="580"/>
      <c r="QPD558" s="3"/>
      <c r="QPE558" s="440"/>
      <c r="QPF558" s="3"/>
      <c r="QPG558" s="580"/>
      <c r="QPH558" s="3"/>
      <c r="QPI558" s="440"/>
      <c r="QPJ558" s="3"/>
      <c r="QPK558" s="580"/>
      <c r="QPL558" s="3"/>
      <c r="QPM558" s="440"/>
      <c r="QPN558" s="3"/>
      <c r="QPO558" s="580"/>
      <c r="QPP558" s="3"/>
      <c r="QPQ558" s="440"/>
      <c r="QPR558" s="3"/>
      <c r="QPS558" s="580"/>
      <c r="QPT558" s="3"/>
      <c r="QPU558" s="440"/>
      <c r="QPV558" s="3"/>
      <c r="QPW558" s="580"/>
      <c r="QPX558" s="3"/>
      <c r="QPY558" s="440"/>
      <c r="QPZ558" s="3"/>
      <c r="QQA558" s="580"/>
      <c r="QQB558" s="3"/>
      <c r="QQC558" s="440"/>
      <c r="QQD558" s="3"/>
      <c r="QQE558" s="580"/>
      <c r="QQF558" s="3"/>
      <c r="QQG558" s="440"/>
      <c r="QQH558" s="3"/>
      <c r="QQI558" s="580"/>
      <c r="QQJ558" s="3"/>
      <c r="QQK558" s="440"/>
      <c r="QQL558" s="3"/>
      <c r="QQM558" s="580"/>
      <c r="QQN558" s="3"/>
      <c r="QQO558" s="440"/>
      <c r="QQP558" s="3"/>
      <c r="QQQ558" s="580"/>
      <c r="QQR558" s="3"/>
      <c r="QQS558" s="440"/>
      <c r="QQT558" s="3"/>
      <c r="QQU558" s="580"/>
      <c r="QQV558" s="3"/>
      <c r="QQW558" s="440"/>
      <c r="QQX558" s="3"/>
      <c r="QQY558" s="580"/>
      <c r="QQZ558" s="3"/>
      <c r="QRA558" s="440"/>
      <c r="QRB558" s="3"/>
      <c r="QRC558" s="580"/>
      <c r="QRD558" s="3"/>
      <c r="QRE558" s="440"/>
      <c r="QRF558" s="3"/>
      <c r="QRG558" s="580"/>
      <c r="QRH558" s="3"/>
      <c r="QRI558" s="440"/>
      <c r="QRJ558" s="3"/>
      <c r="QRK558" s="580"/>
      <c r="QRL558" s="3"/>
      <c r="QRM558" s="440"/>
      <c r="QRN558" s="3"/>
      <c r="QRO558" s="580"/>
      <c r="QRP558" s="3"/>
      <c r="QRQ558" s="440"/>
      <c r="QRR558" s="3"/>
      <c r="QRS558" s="580"/>
      <c r="QRT558" s="3"/>
      <c r="QRU558" s="440"/>
      <c r="QRV558" s="3"/>
      <c r="QRW558" s="580"/>
      <c r="QRX558" s="3"/>
      <c r="QRY558" s="440"/>
      <c r="QRZ558" s="3"/>
      <c r="QSA558" s="580"/>
      <c r="QSB558" s="3"/>
      <c r="QSC558" s="440"/>
      <c r="QSD558" s="3"/>
      <c r="QSE558" s="580"/>
      <c r="QSF558" s="3"/>
      <c r="QSG558" s="440"/>
      <c r="QSH558" s="3"/>
      <c r="QSI558" s="580"/>
      <c r="QSJ558" s="3"/>
      <c r="QSK558" s="440"/>
      <c r="QSL558" s="3"/>
      <c r="QSM558" s="580"/>
      <c r="QSN558" s="3"/>
      <c r="QSO558" s="440"/>
      <c r="QSP558" s="3"/>
      <c r="QSQ558" s="580"/>
      <c r="QSR558" s="3"/>
      <c r="QSS558" s="440"/>
      <c r="QST558" s="3"/>
      <c r="QSU558" s="580"/>
      <c r="QSV558" s="3"/>
      <c r="QSW558" s="440"/>
      <c r="QSX558" s="3"/>
      <c r="QSY558" s="580"/>
      <c r="QSZ558" s="3"/>
      <c r="QTA558" s="440"/>
      <c r="QTB558" s="3"/>
      <c r="QTC558" s="580"/>
      <c r="QTD558" s="3"/>
      <c r="QTE558" s="440"/>
      <c r="QTF558" s="3"/>
      <c r="QTG558" s="580"/>
      <c r="QTH558" s="3"/>
      <c r="QTI558" s="440"/>
      <c r="QTJ558" s="3"/>
      <c r="QTK558" s="580"/>
      <c r="QTL558" s="3"/>
      <c r="QTM558" s="440"/>
      <c r="QTN558" s="3"/>
      <c r="QTO558" s="580"/>
      <c r="QTP558" s="3"/>
      <c r="QTQ558" s="440"/>
      <c r="QTR558" s="3"/>
      <c r="QTS558" s="580"/>
      <c r="QTT558" s="3"/>
      <c r="QTU558" s="440"/>
      <c r="QTV558" s="3"/>
      <c r="QTW558" s="580"/>
      <c r="QTX558" s="3"/>
      <c r="QTY558" s="440"/>
      <c r="QTZ558" s="3"/>
      <c r="QUA558" s="580"/>
      <c r="QUB558" s="3"/>
      <c r="QUC558" s="440"/>
      <c r="QUD558" s="3"/>
      <c r="QUE558" s="580"/>
      <c r="QUF558" s="3"/>
      <c r="QUG558" s="440"/>
      <c r="QUH558" s="3"/>
      <c r="QUI558" s="580"/>
      <c r="QUJ558" s="3"/>
      <c r="QUK558" s="440"/>
      <c r="QUL558" s="3"/>
      <c r="QUM558" s="580"/>
      <c r="QUN558" s="3"/>
      <c r="QUO558" s="440"/>
      <c r="QUP558" s="3"/>
      <c r="QUQ558" s="580"/>
      <c r="QUR558" s="3"/>
      <c r="QUS558" s="440"/>
      <c r="QUT558" s="3"/>
      <c r="QUU558" s="580"/>
      <c r="QUV558" s="3"/>
      <c r="QUW558" s="440"/>
      <c r="QUX558" s="3"/>
      <c r="QUY558" s="580"/>
      <c r="QUZ558" s="3"/>
      <c r="QVA558" s="440"/>
      <c r="QVB558" s="3"/>
      <c r="QVC558" s="580"/>
      <c r="QVD558" s="3"/>
      <c r="QVE558" s="440"/>
      <c r="QVF558" s="3"/>
      <c r="QVG558" s="580"/>
      <c r="QVH558" s="3"/>
      <c r="QVI558" s="440"/>
      <c r="QVJ558" s="3"/>
      <c r="QVK558" s="580"/>
      <c r="QVL558" s="3"/>
      <c r="QVM558" s="440"/>
      <c r="QVN558" s="3"/>
      <c r="QVO558" s="580"/>
      <c r="QVP558" s="3"/>
      <c r="QVQ558" s="440"/>
      <c r="QVR558" s="3"/>
      <c r="QVS558" s="580"/>
      <c r="QVT558" s="3"/>
      <c r="QVU558" s="440"/>
      <c r="QVV558" s="3"/>
      <c r="QVW558" s="580"/>
      <c r="QVX558" s="3"/>
      <c r="QVY558" s="440"/>
      <c r="QVZ558" s="3"/>
      <c r="QWA558" s="580"/>
      <c r="QWB558" s="3"/>
      <c r="QWC558" s="440"/>
      <c r="QWD558" s="3"/>
      <c r="QWE558" s="580"/>
      <c r="QWF558" s="3"/>
      <c r="QWG558" s="440"/>
      <c r="QWH558" s="3"/>
      <c r="QWI558" s="580"/>
      <c r="QWJ558" s="3"/>
      <c r="QWK558" s="440"/>
      <c r="QWL558" s="3"/>
      <c r="QWM558" s="580"/>
      <c r="QWN558" s="3"/>
      <c r="QWO558" s="440"/>
      <c r="QWP558" s="3"/>
      <c r="QWQ558" s="580"/>
      <c r="QWR558" s="3"/>
      <c r="QWS558" s="440"/>
      <c r="QWT558" s="3"/>
      <c r="QWU558" s="580"/>
      <c r="QWV558" s="3"/>
      <c r="QWW558" s="440"/>
      <c r="QWX558" s="3"/>
      <c r="QWY558" s="580"/>
      <c r="QWZ558" s="3"/>
      <c r="QXA558" s="440"/>
      <c r="QXB558" s="3"/>
      <c r="QXC558" s="580"/>
      <c r="QXD558" s="3"/>
      <c r="QXE558" s="440"/>
      <c r="QXF558" s="3"/>
      <c r="QXG558" s="580"/>
      <c r="QXH558" s="3"/>
      <c r="QXI558" s="440"/>
      <c r="QXJ558" s="3"/>
      <c r="QXK558" s="580"/>
      <c r="QXL558" s="3"/>
      <c r="QXM558" s="440"/>
      <c r="QXN558" s="3"/>
      <c r="QXO558" s="580"/>
      <c r="QXP558" s="3"/>
      <c r="QXQ558" s="440"/>
      <c r="QXR558" s="3"/>
      <c r="QXS558" s="580"/>
      <c r="QXT558" s="3"/>
      <c r="QXU558" s="440"/>
      <c r="QXV558" s="3"/>
      <c r="QXW558" s="580"/>
      <c r="QXX558" s="3"/>
      <c r="QXY558" s="440"/>
      <c r="QXZ558" s="3"/>
      <c r="QYA558" s="580"/>
      <c r="QYB558" s="3"/>
      <c r="QYC558" s="440"/>
      <c r="QYD558" s="3"/>
      <c r="QYE558" s="580"/>
      <c r="QYF558" s="3"/>
      <c r="QYG558" s="440"/>
      <c r="QYH558" s="3"/>
      <c r="QYI558" s="580"/>
      <c r="QYJ558" s="3"/>
      <c r="QYK558" s="440"/>
      <c r="QYL558" s="3"/>
      <c r="QYM558" s="580"/>
      <c r="QYN558" s="3"/>
      <c r="QYO558" s="440"/>
      <c r="QYP558" s="3"/>
      <c r="QYQ558" s="580"/>
      <c r="QYR558" s="3"/>
      <c r="QYS558" s="440"/>
      <c r="QYT558" s="3"/>
      <c r="QYU558" s="580"/>
      <c r="QYV558" s="3"/>
      <c r="QYW558" s="440"/>
      <c r="QYX558" s="3"/>
      <c r="QYY558" s="580"/>
      <c r="QYZ558" s="3"/>
      <c r="QZA558" s="440"/>
      <c r="QZB558" s="3"/>
      <c r="QZC558" s="580"/>
      <c r="QZD558" s="3"/>
      <c r="QZE558" s="440"/>
      <c r="QZF558" s="3"/>
      <c r="QZG558" s="580"/>
      <c r="QZH558" s="3"/>
      <c r="QZI558" s="440"/>
      <c r="QZJ558" s="3"/>
      <c r="QZK558" s="580"/>
      <c r="QZL558" s="3"/>
      <c r="QZM558" s="440"/>
      <c r="QZN558" s="3"/>
      <c r="QZO558" s="580"/>
      <c r="QZP558" s="3"/>
      <c r="QZQ558" s="440"/>
      <c r="QZR558" s="3"/>
      <c r="QZS558" s="580"/>
      <c r="QZT558" s="3"/>
      <c r="QZU558" s="440"/>
      <c r="QZV558" s="3"/>
      <c r="QZW558" s="580"/>
      <c r="QZX558" s="3"/>
      <c r="QZY558" s="440"/>
      <c r="QZZ558" s="3"/>
      <c r="RAA558" s="580"/>
      <c r="RAB558" s="3"/>
      <c r="RAC558" s="440"/>
      <c r="RAD558" s="3"/>
      <c r="RAE558" s="580"/>
      <c r="RAF558" s="3"/>
      <c r="RAG558" s="440"/>
      <c r="RAH558" s="3"/>
      <c r="RAI558" s="580"/>
      <c r="RAJ558" s="3"/>
      <c r="RAK558" s="440"/>
      <c r="RAL558" s="3"/>
      <c r="RAM558" s="580"/>
      <c r="RAN558" s="3"/>
      <c r="RAO558" s="440"/>
      <c r="RAP558" s="3"/>
      <c r="RAQ558" s="580"/>
      <c r="RAR558" s="3"/>
      <c r="RAS558" s="440"/>
      <c r="RAT558" s="3"/>
      <c r="RAU558" s="580"/>
      <c r="RAV558" s="3"/>
      <c r="RAW558" s="440"/>
      <c r="RAX558" s="3"/>
      <c r="RAY558" s="580"/>
      <c r="RAZ558" s="3"/>
      <c r="RBA558" s="440"/>
      <c r="RBB558" s="3"/>
      <c r="RBC558" s="580"/>
      <c r="RBD558" s="3"/>
      <c r="RBE558" s="440"/>
      <c r="RBF558" s="3"/>
      <c r="RBG558" s="580"/>
      <c r="RBH558" s="3"/>
      <c r="RBI558" s="440"/>
      <c r="RBJ558" s="3"/>
      <c r="RBK558" s="580"/>
      <c r="RBL558" s="3"/>
      <c r="RBM558" s="440"/>
      <c r="RBN558" s="3"/>
      <c r="RBO558" s="580"/>
      <c r="RBP558" s="3"/>
      <c r="RBQ558" s="440"/>
      <c r="RBR558" s="3"/>
      <c r="RBS558" s="580"/>
      <c r="RBT558" s="3"/>
      <c r="RBU558" s="440"/>
      <c r="RBV558" s="3"/>
      <c r="RBW558" s="580"/>
      <c r="RBX558" s="3"/>
      <c r="RBY558" s="440"/>
      <c r="RBZ558" s="3"/>
      <c r="RCA558" s="580"/>
      <c r="RCB558" s="3"/>
      <c r="RCC558" s="440"/>
      <c r="RCD558" s="3"/>
      <c r="RCE558" s="580"/>
      <c r="RCF558" s="3"/>
      <c r="RCG558" s="440"/>
      <c r="RCH558" s="3"/>
      <c r="RCI558" s="580"/>
      <c r="RCJ558" s="3"/>
      <c r="RCK558" s="440"/>
      <c r="RCL558" s="3"/>
      <c r="RCM558" s="580"/>
      <c r="RCN558" s="3"/>
      <c r="RCO558" s="440"/>
      <c r="RCP558" s="3"/>
      <c r="RCQ558" s="580"/>
      <c r="RCR558" s="3"/>
      <c r="RCS558" s="440"/>
      <c r="RCT558" s="3"/>
      <c r="RCU558" s="580"/>
      <c r="RCV558" s="3"/>
      <c r="RCW558" s="440"/>
      <c r="RCX558" s="3"/>
      <c r="RCY558" s="580"/>
      <c r="RCZ558" s="3"/>
      <c r="RDA558" s="440"/>
      <c r="RDB558" s="3"/>
      <c r="RDC558" s="580"/>
      <c r="RDD558" s="3"/>
      <c r="RDE558" s="440"/>
      <c r="RDF558" s="3"/>
      <c r="RDG558" s="580"/>
      <c r="RDH558" s="3"/>
      <c r="RDI558" s="440"/>
      <c r="RDJ558" s="3"/>
      <c r="RDK558" s="580"/>
      <c r="RDL558" s="3"/>
      <c r="RDM558" s="440"/>
      <c r="RDN558" s="3"/>
      <c r="RDO558" s="580"/>
      <c r="RDP558" s="3"/>
      <c r="RDQ558" s="440"/>
      <c r="RDR558" s="3"/>
      <c r="RDS558" s="580"/>
      <c r="RDT558" s="3"/>
      <c r="RDU558" s="440"/>
      <c r="RDV558" s="3"/>
      <c r="RDW558" s="580"/>
      <c r="RDX558" s="3"/>
      <c r="RDY558" s="440"/>
      <c r="RDZ558" s="3"/>
      <c r="REA558" s="580"/>
      <c r="REB558" s="3"/>
      <c r="REC558" s="440"/>
      <c r="RED558" s="3"/>
      <c r="REE558" s="580"/>
      <c r="REF558" s="3"/>
      <c r="REG558" s="440"/>
      <c r="REH558" s="3"/>
      <c r="REI558" s="580"/>
      <c r="REJ558" s="3"/>
      <c r="REK558" s="440"/>
      <c r="REL558" s="3"/>
      <c r="REM558" s="580"/>
      <c r="REN558" s="3"/>
      <c r="REO558" s="440"/>
      <c r="REP558" s="3"/>
      <c r="REQ558" s="580"/>
      <c r="RER558" s="3"/>
      <c r="RES558" s="440"/>
      <c r="RET558" s="3"/>
      <c r="REU558" s="580"/>
      <c r="REV558" s="3"/>
      <c r="REW558" s="440"/>
      <c r="REX558" s="3"/>
      <c r="REY558" s="580"/>
      <c r="REZ558" s="3"/>
      <c r="RFA558" s="440"/>
      <c r="RFB558" s="3"/>
      <c r="RFC558" s="580"/>
      <c r="RFD558" s="3"/>
      <c r="RFE558" s="440"/>
      <c r="RFF558" s="3"/>
      <c r="RFG558" s="580"/>
      <c r="RFH558" s="3"/>
      <c r="RFI558" s="440"/>
      <c r="RFJ558" s="3"/>
      <c r="RFK558" s="580"/>
      <c r="RFL558" s="3"/>
      <c r="RFM558" s="440"/>
      <c r="RFN558" s="3"/>
      <c r="RFO558" s="580"/>
      <c r="RFP558" s="3"/>
      <c r="RFQ558" s="440"/>
      <c r="RFR558" s="3"/>
      <c r="RFS558" s="580"/>
      <c r="RFT558" s="3"/>
      <c r="RFU558" s="440"/>
      <c r="RFV558" s="3"/>
      <c r="RFW558" s="580"/>
      <c r="RFX558" s="3"/>
      <c r="RFY558" s="440"/>
      <c r="RFZ558" s="3"/>
      <c r="RGA558" s="580"/>
      <c r="RGB558" s="3"/>
      <c r="RGC558" s="440"/>
      <c r="RGD558" s="3"/>
      <c r="RGE558" s="580"/>
      <c r="RGF558" s="3"/>
      <c r="RGG558" s="440"/>
      <c r="RGH558" s="3"/>
      <c r="RGI558" s="580"/>
      <c r="RGJ558" s="3"/>
      <c r="RGK558" s="440"/>
      <c r="RGL558" s="3"/>
      <c r="RGM558" s="580"/>
      <c r="RGN558" s="3"/>
      <c r="RGO558" s="440"/>
      <c r="RGP558" s="3"/>
      <c r="RGQ558" s="580"/>
      <c r="RGR558" s="3"/>
      <c r="RGS558" s="440"/>
      <c r="RGT558" s="3"/>
      <c r="RGU558" s="580"/>
      <c r="RGV558" s="3"/>
      <c r="RGW558" s="440"/>
      <c r="RGX558" s="3"/>
      <c r="RGY558" s="580"/>
      <c r="RGZ558" s="3"/>
      <c r="RHA558" s="440"/>
      <c r="RHB558" s="3"/>
      <c r="RHC558" s="580"/>
      <c r="RHD558" s="3"/>
      <c r="RHE558" s="440"/>
      <c r="RHF558" s="3"/>
      <c r="RHG558" s="580"/>
      <c r="RHH558" s="3"/>
      <c r="RHI558" s="440"/>
      <c r="RHJ558" s="3"/>
      <c r="RHK558" s="580"/>
      <c r="RHL558" s="3"/>
      <c r="RHM558" s="440"/>
      <c r="RHN558" s="3"/>
      <c r="RHO558" s="580"/>
      <c r="RHP558" s="3"/>
      <c r="RHQ558" s="440"/>
      <c r="RHR558" s="3"/>
      <c r="RHS558" s="580"/>
      <c r="RHT558" s="3"/>
      <c r="RHU558" s="440"/>
      <c r="RHV558" s="3"/>
      <c r="RHW558" s="580"/>
      <c r="RHX558" s="3"/>
      <c r="RHY558" s="440"/>
      <c r="RHZ558" s="3"/>
      <c r="RIA558" s="580"/>
      <c r="RIB558" s="3"/>
      <c r="RIC558" s="440"/>
      <c r="RID558" s="3"/>
      <c r="RIE558" s="580"/>
      <c r="RIF558" s="3"/>
      <c r="RIG558" s="440"/>
      <c r="RIH558" s="3"/>
      <c r="RII558" s="580"/>
      <c r="RIJ558" s="3"/>
      <c r="RIK558" s="440"/>
      <c r="RIL558" s="3"/>
      <c r="RIM558" s="580"/>
      <c r="RIN558" s="3"/>
      <c r="RIO558" s="440"/>
      <c r="RIP558" s="3"/>
      <c r="RIQ558" s="580"/>
      <c r="RIR558" s="3"/>
      <c r="RIS558" s="440"/>
      <c r="RIT558" s="3"/>
      <c r="RIU558" s="580"/>
      <c r="RIV558" s="3"/>
      <c r="RIW558" s="440"/>
      <c r="RIX558" s="3"/>
      <c r="RIY558" s="580"/>
      <c r="RIZ558" s="3"/>
      <c r="RJA558" s="440"/>
      <c r="RJB558" s="3"/>
      <c r="RJC558" s="580"/>
      <c r="RJD558" s="3"/>
      <c r="RJE558" s="440"/>
      <c r="RJF558" s="3"/>
      <c r="RJG558" s="580"/>
      <c r="RJH558" s="3"/>
      <c r="RJI558" s="440"/>
      <c r="RJJ558" s="3"/>
      <c r="RJK558" s="580"/>
      <c r="RJL558" s="3"/>
      <c r="RJM558" s="440"/>
      <c r="RJN558" s="3"/>
      <c r="RJO558" s="580"/>
      <c r="RJP558" s="3"/>
      <c r="RJQ558" s="440"/>
      <c r="RJR558" s="3"/>
      <c r="RJS558" s="580"/>
      <c r="RJT558" s="3"/>
      <c r="RJU558" s="440"/>
      <c r="RJV558" s="3"/>
      <c r="RJW558" s="580"/>
      <c r="RJX558" s="3"/>
      <c r="RJY558" s="440"/>
      <c r="RJZ558" s="3"/>
      <c r="RKA558" s="580"/>
      <c r="RKB558" s="3"/>
      <c r="RKC558" s="440"/>
      <c r="RKD558" s="3"/>
      <c r="RKE558" s="580"/>
      <c r="RKF558" s="3"/>
      <c r="RKG558" s="440"/>
      <c r="RKH558" s="3"/>
      <c r="RKI558" s="580"/>
      <c r="RKJ558" s="3"/>
      <c r="RKK558" s="440"/>
      <c r="RKL558" s="3"/>
      <c r="RKM558" s="580"/>
      <c r="RKN558" s="3"/>
      <c r="RKO558" s="440"/>
      <c r="RKP558" s="3"/>
      <c r="RKQ558" s="580"/>
      <c r="RKR558" s="3"/>
      <c r="RKS558" s="440"/>
      <c r="RKT558" s="3"/>
      <c r="RKU558" s="580"/>
      <c r="RKV558" s="3"/>
      <c r="RKW558" s="440"/>
      <c r="RKX558" s="3"/>
      <c r="RKY558" s="580"/>
      <c r="RKZ558" s="3"/>
      <c r="RLA558" s="440"/>
      <c r="RLB558" s="3"/>
      <c r="RLC558" s="580"/>
      <c r="RLD558" s="3"/>
      <c r="RLE558" s="440"/>
      <c r="RLF558" s="3"/>
      <c r="RLG558" s="580"/>
      <c r="RLH558" s="3"/>
      <c r="RLI558" s="440"/>
      <c r="RLJ558" s="3"/>
      <c r="RLK558" s="580"/>
      <c r="RLL558" s="3"/>
      <c r="RLM558" s="440"/>
      <c r="RLN558" s="3"/>
      <c r="RLO558" s="580"/>
      <c r="RLP558" s="3"/>
      <c r="RLQ558" s="440"/>
      <c r="RLR558" s="3"/>
      <c r="RLS558" s="580"/>
      <c r="RLT558" s="3"/>
      <c r="RLU558" s="440"/>
      <c r="RLV558" s="3"/>
      <c r="RLW558" s="580"/>
      <c r="RLX558" s="3"/>
      <c r="RLY558" s="440"/>
      <c r="RLZ558" s="3"/>
      <c r="RMA558" s="580"/>
      <c r="RMB558" s="3"/>
      <c r="RMC558" s="440"/>
      <c r="RMD558" s="3"/>
      <c r="RME558" s="580"/>
      <c r="RMF558" s="3"/>
      <c r="RMG558" s="440"/>
      <c r="RMH558" s="3"/>
      <c r="RMI558" s="580"/>
      <c r="RMJ558" s="3"/>
      <c r="RMK558" s="440"/>
      <c r="RML558" s="3"/>
      <c r="RMM558" s="580"/>
      <c r="RMN558" s="3"/>
      <c r="RMO558" s="440"/>
      <c r="RMP558" s="3"/>
      <c r="RMQ558" s="580"/>
      <c r="RMR558" s="3"/>
      <c r="RMS558" s="440"/>
      <c r="RMT558" s="3"/>
      <c r="RMU558" s="580"/>
      <c r="RMV558" s="3"/>
      <c r="RMW558" s="440"/>
      <c r="RMX558" s="3"/>
      <c r="RMY558" s="580"/>
      <c r="RMZ558" s="3"/>
      <c r="RNA558" s="440"/>
      <c r="RNB558" s="3"/>
      <c r="RNC558" s="580"/>
      <c r="RND558" s="3"/>
      <c r="RNE558" s="440"/>
      <c r="RNF558" s="3"/>
      <c r="RNG558" s="580"/>
      <c r="RNH558" s="3"/>
      <c r="RNI558" s="440"/>
      <c r="RNJ558" s="3"/>
      <c r="RNK558" s="580"/>
      <c r="RNL558" s="3"/>
      <c r="RNM558" s="440"/>
      <c r="RNN558" s="3"/>
      <c r="RNO558" s="580"/>
      <c r="RNP558" s="3"/>
      <c r="RNQ558" s="440"/>
      <c r="RNR558" s="3"/>
      <c r="RNS558" s="580"/>
      <c r="RNT558" s="3"/>
      <c r="RNU558" s="440"/>
      <c r="RNV558" s="3"/>
      <c r="RNW558" s="580"/>
      <c r="RNX558" s="3"/>
      <c r="RNY558" s="440"/>
      <c r="RNZ558" s="3"/>
      <c r="ROA558" s="580"/>
      <c r="ROB558" s="3"/>
      <c r="ROC558" s="440"/>
      <c r="ROD558" s="3"/>
      <c r="ROE558" s="580"/>
      <c r="ROF558" s="3"/>
      <c r="ROG558" s="440"/>
      <c r="ROH558" s="3"/>
      <c r="ROI558" s="580"/>
      <c r="ROJ558" s="3"/>
      <c r="ROK558" s="440"/>
      <c r="ROL558" s="3"/>
      <c r="ROM558" s="580"/>
      <c r="RON558" s="3"/>
      <c r="ROO558" s="440"/>
      <c r="ROP558" s="3"/>
      <c r="ROQ558" s="580"/>
      <c r="ROR558" s="3"/>
      <c r="ROS558" s="440"/>
      <c r="ROT558" s="3"/>
      <c r="ROU558" s="580"/>
      <c r="ROV558" s="3"/>
      <c r="ROW558" s="440"/>
      <c r="ROX558" s="3"/>
      <c r="ROY558" s="580"/>
      <c r="ROZ558" s="3"/>
      <c r="RPA558" s="440"/>
      <c r="RPB558" s="3"/>
      <c r="RPC558" s="580"/>
      <c r="RPD558" s="3"/>
      <c r="RPE558" s="440"/>
      <c r="RPF558" s="3"/>
      <c r="RPG558" s="580"/>
      <c r="RPH558" s="3"/>
      <c r="RPI558" s="440"/>
      <c r="RPJ558" s="3"/>
      <c r="RPK558" s="580"/>
      <c r="RPL558" s="3"/>
      <c r="RPM558" s="440"/>
      <c r="RPN558" s="3"/>
      <c r="RPO558" s="580"/>
      <c r="RPP558" s="3"/>
      <c r="RPQ558" s="440"/>
      <c r="RPR558" s="3"/>
      <c r="RPS558" s="580"/>
      <c r="RPT558" s="3"/>
      <c r="RPU558" s="440"/>
      <c r="RPV558" s="3"/>
      <c r="RPW558" s="580"/>
      <c r="RPX558" s="3"/>
      <c r="RPY558" s="440"/>
      <c r="RPZ558" s="3"/>
      <c r="RQA558" s="580"/>
      <c r="RQB558" s="3"/>
      <c r="RQC558" s="440"/>
      <c r="RQD558" s="3"/>
      <c r="RQE558" s="580"/>
      <c r="RQF558" s="3"/>
      <c r="RQG558" s="440"/>
      <c r="RQH558" s="3"/>
      <c r="RQI558" s="580"/>
      <c r="RQJ558" s="3"/>
      <c r="RQK558" s="440"/>
      <c r="RQL558" s="3"/>
      <c r="RQM558" s="580"/>
      <c r="RQN558" s="3"/>
      <c r="RQO558" s="440"/>
      <c r="RQP558" s="3"/>
      <c r="RQQ558" s="580"/>
      <c r="RQR558" s="3"/>
      <c r="RQS558" s="440"/>
      <c r="RQT558" s="3"/>
      <c r="RQU558" s="580"/>
      <c r="RQV558" s="3"/>
      <c r="RQW558" s="440"/>
      <c r="RQX558" s="3"/>
      <c r="RQY558" s="580"/>
      <c r="RQZ558" s="3"/>
      <c r="RRA558" s="440"/>
      <c r="RRB558" s="3"/>
      <c r="RRC558" s="580"/>
      <c r="RRD558" s="3"/>
      <c r="RRE558" s="440"/>
      <c r="RRF558" s="3"/>
      <c r="RRG558" s="580"/>
      <c r="RRH558" s="3"/>
      <c r="RRI558" s="440"/>
      <c r="RRJ558" s="3"/>
      <c r="RRK558" s="580"/>
      <c r="RRL558" s="3"/>
      <c r="RRM558" s="440"/>
      <c r="RRN558" s="3"/>
      <c r="RRO558" s="580"/>
      <c r="RRP558" s="3"/>
      <c r="RRQ558" s="440"/>
      <c r="RRR558" s="3"/>
      <c r="RRS558" s="580"/>
      <c r="RRT558" s="3"/>
      <c r="RRU558" s="440"/>
      <c r="RRV558" s="3"/>
      <c r="RRW558" s="580"/>
      <c r="RRX558" s="3"/>
      <c r="RRY558" s="440"/>
      <c r="RRZ558" s="3"/>
      <c r="RSA558" s="580"/>
      <c r="RSB558" s="3"/>
      <c r="RSC558" s="440"/>
      <c r="RSD558" s="3"/>
      <c r="RSE558" s="580"/>
      <c r="RSF558" s="3"/>
      <c r="RSG558" s="440"/>
      <c r="RSH558" s="3"/>
      <c r="RSI558" s="580"/>
      <c r="RSJ558" s="3"/>
      <c r="RSK558" s="440"/>
      <c r="RSL558" s="3"/>
      <c r="RSM558" s="580"/>
      <c r="RSN558" s="3"/>
      <c r="RSO558" s="440"/>
      <c r="RSP558" s="3"/>
      <c r="RSQ558" s="580"/>
      <c r="RSR558" s="3"/>
      <c r="RSS558" s="440"/>
      <c r="RST558" s="3"/>
      <c r="RSU558" s="580"/>
      <c r="RSV558" s="3"/>
      <c r="RSW558" s="440"/>
      <c r="RSX558" s="3"/>
      <c r="RSY558" s="580"/>
      <c r="RSZ558" s="3"/>
      <c r="RTA558" s="440"/>
      <c r="RTB558" s="3"/>
      <c r="RTC558" s="580"/>
      <c r="RTD558" s="3"/>
      <c r="RTE558" s="440"/>
      <c r="RTF558" s="3"/>
      <c r="RTG558" s="580"/>
      <c r="RTH558" s="3"/>
      <c r="RTI558" s="440"/>
      <c r="RTJ558" s="3"/>
      <c r="RTK558" s="580"/>
      <c r="RTL558" s="3"/>
      <c r="RTM558" s="440"/>
      <c r="RTN558" s="3"/>
      <c r="RTO558" s="580"/>
      <c r="RTP558" s="3"/>
      <c r="RTQ558" s="440"/>
      <c r="RTR558" s="3"/>
      <c r="RTS558" s="580"/>
      <c r="RTT558" s="3"/>
      <c r="RTU558" s="440"/>
      <c r="RTV558" s="3"/>
      <c r="RTW558" s="580"/>
      <c r="RTX558" s="3"/>
      <c r="RTY558" s="440"/>
      <c r="RTZ558" s="3"/>
      <c r="RUA558" s="580"/>
      <c r="RUB558" s="3"/>
      <c r="RUC558" s="440"/>
      <c r="RUD558" s="3"/>
      <c r="RUE558" s="580"/>
      <c r="RUF558" s="3"/>
      <c r="RUG558" s="440"/>
      <c r="RUH558" s="3"/>
      <c r="RUI558" s="580"/>
      <c r="RUJ558" s="3"/>
      <c r="RUK558" s="440"/>
      <c r="RUL558" s="3"/>
      <c r="RUM558" s="580"/>
      <c r="RUN558" s="3"/>
      <c r="RUO558" s="440"/>
      <c r="RUP558" s="3"/>
      <c r="RUQ558" s="580"/>
      <c r="RUR558" s="3"/>
      <c r="RUS558" s="440"/>
      <c r="RUT558" s="3"/>
      <c r="RUU558" s="580"/>
      <c r="RUV558" s="3"/>
      <c r="RUW558" s="440"/>
      <c r="RUX558" s="3"/>
      <c r="RUY558" s="580"/>
      <c r="RUZ558" s="3"/>
      <c r="RVA558" s="440"/>
      <c r="RVB558" s="3"/>
      <c r="RVC558" s="580"/>
      <c r="RVD558" s="3"/>
      <c r="RVE558" s="440"/>
      <c r="RVF558" s="3"/>
      <c r="RVG558" s="580"/>
      <c r="RVH558" s="3"/>
      <c r="RVI558" s="440"/>
      <c r="RVJ558" s="3"/>
      <c r="RVK558" s="580"/>
      <c r="RVL558" s="3"/>
      <c r="RVM558" s="440"/>
      <c r="RVN558" s="3"/>
      <c r="RVO558" s="580"/>
      <c r="RVP558" s="3"/>
      <c r="RVQ558" s="440"/>
      <c r="RVR558" s="3"/>
      <c r="RVS558" s="580"/>
      <c r="RVT558" s="3"/>
      <c r="RVU558" s="440"/>
      <c r="RVV558" s="3"/>
      <c r="RVW558" s="580"/>
      <c r="RVX558" s="3"/>
      <c r="RVY558" s="440"/>
      <c r="RVZ558" s="3"/>
      <c r="RWA558" s="580"/>
      <c r="RWB558" s="3"/>
      <c r="RWC558" s="440"/>
      <c r="RWD558" s="3"/>
      <c r="RWE558" s="580"/>
      <c r="RWF558" s="3"/>
      <c r="RWG558" s="440"/>
      <c r="RWH558" s="3"/>
      <c r="RWI558" s="580"/>
      <c r="RWJ558" s="3"/>
      <c r="RWK558" s="440"/>
      <c r="RWL558" s="3"/>
      <c r="RWM558" s="580"/>
      <c r="RWN558" s="3"/>
      <c r="RWO558" s="440"/>
      <c r="RWP558" s="3"/>
      <c r="RWQ558" s="580"/>
      <c r="RWR558" s="3"/>
      <c r="RWS558" s="440"/>
      <c r="RWT558" s="3"/>
      <c r="RWU558" s="580"/>
      <c r="RWV558" s="3"/>
      <c r="RWW558" s="440"/>
      <c r="RWX558" s="3"/>
      <c r="RWY558" s="580"/>
      <c r="RWZ558" s="3"/>
      <c r="RXA558" s="440"/>
      <c r="RXB558" s="3"/>
      <c r="RXC558" s="580"/>
      <c r="RXD558" s="3"/>
      <c r="RXE558" s="440"/>
      <c r="RXF558" s="3"/>
      <c r="RXG558" s="580"/>
      <c r="RXH558" s="3"/>
      <c r="RXI558" s="440"/>
      <c r="RXJ558" s="3"/>
      <c r="RXK558" s="580"/>
      <c r="RXL558" s="3"/>
      <c r="RXM558" s="440"/>
      <c r="RXN558" s="3"/>
      <c r="RXO558" s="580"/>
      <c r="RXP558" s="3"/>
      <c r="RXQ558" s="440"/>
      <c r="RXR558" s="3"/>
      <c r="RXS558" s="580"/>
      <c r="RXT558" s="3"/>
      <c r="RXU558" s="440"/>
      <c r="RXV558" s="3"/>
      <c r="RXW558" s="580"/>
      <c r="RXX558" s="3"/>
      <c r="RXY558" s="440"/>
      <c r="RXZ558" s="3"/>
      <c r="RYA558" s="580"/>
      <c r="RYB558" s="3"/>
      <c r="RYC558" s="440"/>
      <c r="RYD558" s="3"/>
      <c r="RYE558" s="580"/>
      <c r="RYF558" s="3"/>
      <c r="RYG558" s="440"/>
      <c r="RYH558" s="3"/>
      <c r="RYI558" s="580"/>
      <c r="RYJ558" s="3"/>
      <c r="RYK558" s="440"/>
      <c r="RYL558" s="3"/>
      <c r="RYM558" s="580"/>
      <c r="RYN558" s="3"/>
      <c r="RYO558" s="440"/>
      <c r="RYP558" s="3"/>
      <c r="RYQ558" s="580"/>
      <c r="RYR558" s="3"/>
      <c r="RYS558" s="440"/>
      <c r="RYT558" s="3"/>
      <c r="RYU558" s="580"/>
      <c r="RYV558" s="3"/>
      <c r="RYW558" s="440"/>
      <c r="RYX558" s="3"/>
      <c r="RYY558" s="580"/>
      <c r="RYZ558" s="3"/>
      <c r="RZA558" s="440"/>
      <c r="RZB558" s="3"/>
      <c r="RZC558" s="580"/>
      <c r="RZD558" s="3"/>
      <c r="RZE558" s="440"/>
      <c r="RZF558" s="3"/>
      <c r="RZG558" s="580"/>
      <c r="RZH558" s="3"/>
      <c r="RZI558" s="440"/>
      <c r="RZJ558" s="3"/>
      <c r="RZK558" s="580"/>
      <c r="RZL558" s="3"/>
      <c r="RZM558" s="440"/>
      <c r="RZN558" s="3"/>
      <c r="RZO558" s="580"/>
      <c r="RZP558" s="3"/>
      <c r="RZQ558" s="440"/>
      <c r="RZR558" s="3"/>
      <c r="RZS558" s="580"/>
      <c r="RZT558" s="3"/>
      <c r="RZU558" s="440"/>
      <c r="RZV558" s="3"/>
      <c r="RZW558" s="580"/>
      <c r="RZX558" s="3"/>
      <c r="RZY558" s="440"/>
      <c r="RZZ558" s="3"/>
      <c r="SAA558" s="580"/>
      <c r="SAB558" s="3"/>
      <c r="SAC558" s="440"/>
      <c r="SAD558" s="3"/>
      <c r="SAE558" s="580"/>
      <c r="SAF558" s="3"/>
      <c r="SAG558" s="440"/>
      <c r="SAH558" s="3"/>
      <c r="SAI558" s="580"/>
      <c r="SAJ558" s="3"/>
      <c r="SAK558" s="440"/>
      <c r="SAL558" s="3"/>
      <c r="SAM558" s="580"/>
      <c r="SAN558" s="3"/>
      <c r="SAO558" s="440"/>
      <c r="SAP558" s="3"/>
      <c r="SAQ558" s="580"/>
      <c r="SAR558" s="3"/>
      <c r="SAS558" s="440"/>
      <c r="SAT558" s="3"/>
      <c r="SAU558" s="580"/>
      <c r="SAV558" s="3"/>
      <c r="SAW558" s="440"/>
      <c r="SAX558" s="3"/>
      <c r="SAY558" s="580"/>
      <c r="SAZ558" s="3"/>
      <c r="SBA558" s="440"/>
      <c r="SBB558" s="3"/>
      <c r="SBC558" s="580"/>
      <c r="SBD558" s="3"/>
      <c r="SBE558" s="440"/>
      <c r="SBF558" s="3"/>
      <c r="SBG558" s="580"/>
      <c r="SBH558" s="3"/>
      <c r="SBI558" s="440"/>
      <c r="SBJ558" s="3"/>
      <c r="SBK558" s="580"/>
      <c r="SBL558" s="3"/>
      <c r="SBM558" s="440"/>
      <c r="SBN558" s="3"/>
      <c r="SBO558" s="580"/>
      <c r="SBP558" s="3"/>
      <c r="SBQ558" s="440"/>
      <c r="SBR558" s="3"/>
      <c r="SBS558" s="580"/>
      <c r="SBT558" s="3"/>
      <c r="SBU558" s="440"/>
      <c r="SBV558" s="3"/>
      <c r="SBW558" s="580"/>
      <c r="SBX558" s="3"/>
      <c r="SBY558" s="440"/>
      <c r="SBZ558" s="3"/>
      <c r="SCA558" s="580"/>
      <c r="SCB558" s="3"/>
      <c r="SCC558" s="440"/>
      <c r="SCD558" s="3"/>
      <c r="SCE558" s="580"/>
      <c r="SCF558" s="3"/>
      <c r="SCG558" s="440"/>
      <c r="SCH558" s="3"/>
      <c r="SCI558" s="580"/>
      <c r="SCJ558" s="3"/>
      <c r="SCK558" s="440"/>
      <c r="SCL558" s="3"/>
      <c r="SCM558" s="580"/>
      <c r="SCN558" s="3"/>
      <c r="SCO558" s="440"/>
      <c r="SCP558" s="3"/>
      <c r="SCQ558" s="580"/>
      <c r="SCR558" s="3"/>
      <c r="SCS558" s="440"/>
      <c r="SCT558" s="3"/>
      <c r="SCU558" s="580"/>
      <c r="SCV558" s="3"/>
      <c r="SCW558" s="440"/>
      <c r="SCX558" s="3"/>
      <c r="SCY558" s="580"/>
      <c r="SCZ558" s="3"/>
      <c r="SDA558" s="440"/>
      <c r="SDB558" s="3"/>
      <c r="SDC558" s="580"/>
      <c r="SDD558" s="3"/>
      <c r="SDE558" s="440"/>
      <c r="SDF558" s="3"/>
      <c r="SDG558" s="580"/>
      <c r="SDH558" s="3"/>
      <c r="SDI558" s="440"/>
      <c r="SDJ558" s="3"/>
      <c r="SDK558" s="580"/>
      <c r="SDL558" s="3"/>
      <c r="SDM558" s="440"/>
      <c r="SDN558" s="3"/>
      <c r="SDO558" s="580"/>
      <c r="SDP558" s="3"/>
      <c r="SDQ558" s="440"/>
      <c r="SDR558" s="3"/>
      <c r="SDS558" s="580"/>
      <c r="SDT558" s="3"/>
      <c r="SDU558" s="440"/>
      <c r="SDV558" s="3"/>
      <c r="SDW558" s="580"/>
      <c r="SDX558" s="3"/>
      <c r="SDY558" s="440"/>
      <c r="SDZ558" s="3"/>
      <c r="SEA558" s="580"/>
      <c r="SEB558" s="3"/>
      <c r="SEC558" s="440"/>
      <c r="SED558" s="3"/>
      <c r="SEE558" s="580"/>
      <c r="SEF558" s="3"/>
      <c r="SEG558" s="440"/>
      <c r="SEH558" s="3"/>
      <c r="SEI558" s="580"/>
      <c r="SEJ558" s="3"/>
      <c r="SEK558" s="440"/>
      <c r="SEL558" s="3"/>
      <c r="SEM558" s="580"/>
      <c r="SEN558" s="3"/>
      <c r="SEO558" s="440"/>
      <c r="SEP558" s="3"/>
      <c r="SEQ558" s="580"/>
      <c r="SER558" s="3"/>
      <c r="SES558" s="440"/>
      <c r="SET558" s="3"/>
      <c r="SEU558" s="580"/>
      <c r="SEV558" s="3"/>
      <c r="SEW558" s="440"/>
      <c r="SEX558" s="3"/>
      <c r="SEY558" s="580"/>
      <c r="SEZ558" s="3"/>
      <c r="SFA558" s="440"/>
      <c r="SFB558" s="3"/>
      <c r="SFC558" s="580"/>
      <c r="SFD558" s="3"/>
      <c r="SFE558" s="440"/>
      <c r="SFF558" s="3"/>
      <c r="SFG558" s="580"/>
      <c r="SFH558" s="3"/>
      <c r="SFI558" s="440"/>
      <c r="SFJ558" s="3"/>
      <c r="SFK558" s="580"/>
      <c r="SFL558" s="3"/>
      <c r="SFM558" s="440"/>
      <c r="SFN558" s="3"/>
      <c r="SFO558" s="580"/>
      <c r="SFP558" s="3"/>
      <c r="SFQ558" s="440"/>
      <c r="SFR558" s="3"/>
      <c r="SFS558" s="580"/>
      <c r="SFT558" s="3"/>
      <c r="SFU558" s="440"/>
      <c r="SFV558" s="3"/>
      <c r="SFW558" s="580"/>
      <c r="SFX558" s="3"/>
      <c r="SFY558" s="440"/>
      <c r="SFZ558" s="3"/>
      <c r="SGA558" s="580"/>
      <c r="SGB558" s="3"/>
      <c r="SGC558" s="440"/>
      <c r="SGD558" s="3"/>
      <c r="SGE558" s="580"/>
      <c r="SGF558" s="3"/>
      <c r="SGG558" s="440"/>
      <c r="SGH558" s="3"/>
      <c r="SGI558" s="580"/>
      <c r="SGJ558" s="3"/>
      <c r="SGK558" s="440"/>
      <c r="SGL558" s="3"/>
      <c r="SGM558" s="580"/>
      <c r="SGN558" s="3"/>
      <c r="SGO558" s="440"/>
      <c r="SGP558" s="3"/>
      <c r="SGQ558" s="580"/>
      <c r="SGR558" s="3"/>
      <c r="SGS558" s="440"/>
      <c r="SGT558" s="3"/>
      <c r="SGU558" s="580"/>
      <c r="SGV558" s="3"/>
      <c r="SGW558" s="440"/>
      <c r="SGX558" s="3"/>
      <c r="SGY558" s="580"/>
      <c r="SGZ558" s="3"/>
      <c r="SHA558" s="440"/>
      <c r="SHB558" s="3"/>
      <c r="SHC558" s="580"/>
      <c r="SHD558" s="3"/>
      <c r="SHE558" s="440"/>
      <c r="SHF558" s="3"/>
      <c r="SHG558" s="580"/>
      <c r="SHH558" s="3"/>
      <c r="SHI558" s="440"/>
      <c r="SHJ558" s="3"/>
      <c r="SHK558" s="580"/>
      <c r="SHL558" s="3"/>
      <c r="SHM558" s="440"/>
      <c r="SHN558" s="3"/>
      <c r="SHO558" s="580"/>
      <c r="SHP558" s="3"/>
      <c r="SHQ558" s="440"/>
      <c r="SHR558" s="3"/>
      <c r="SHS558" s="580"/>
      <c r="SHT558" s="3"/>
      <c r="SHU558" s="440"/>
      <c r="SHV558" s="3"/>
      <c r="SHW558" s="580"/>
      <c r="SHX558" s="3"/>
      <c r="SHY558" s="440"/>
      <c r="SHZ558" s="3"/>
      <c r="SIA558" s="580"/>
      <c r="SIB558" s="3"/>
      <c r="SIC558" s="440"/>
      <c r="SID558" s="3"/>
      <c r="SIE558" s="580"/>
      <c r="SIF558" s="3"/>
      <c r="SIG558" s="440"/>
      <c r="SIH558" s="3"/>
      <c r="SII558" s="580"/>
      <c r="SIJ558" s="3"/>
      <c r="SIK558" s="440"/>
      <c r="SIL558" s="3"/>
      <c r="SIM558" s="580"/>
      <c r="SIN558" s="3"/>
      <c r="SIO558" s="440"/>
      <c r="SIP558" s="3"/>
      <c r="SIQ558" s="580"/>
      <c r="SIR558" s="3"/>
      <c r="SIS558" s="440"/>
      <c r="SIT558" s="3"/>
      <c r="SIU558" s="580"/>
      <c r="SIV558" s="3"/>
      <c r="SIW558" s="440"/>
      <c r="SIX558" s="3"/>
      <c r="SIY558" s="580"/>
      <c r="SIZ558" s="3"/>
      <c r="SJA558" s="440"/>
      <c r="SJB558" s="3"/>
      <c r="SJC558" s="580"/>
      <c r="SJD558" s="3"/>
      <c r="SJE558" s="440"/>
      <c r="SJF558" s="3"/>
      <c r="SJG558" s="580"/>
      <c r="SJH558" s="3"/>
      <c r="SJI558" s="440"/>
      <c r="SJJ558" s="3"/>
      <c r="SJK558" s="580"/>
      <c r="SJL558" s="3"/>
      <c r="SJM558" s="440"/>
      <c r="SJN558" s="3"/>
      <c r="SJO558" s="580"/>
      <c r="SJP558" s="3"/>
      <c r="SJQ558" s="440"/>
      <c r="SJR558" s="3"/>
      <c r="SJS558" s="580"/>
      <c r="SJT558" s="3"/>
      <c r="SJU558" s="440"/>
      <c r="SJV558" s="3"/>
      <c r="SJW558" s="580"/>
      <c r="SJX558" s="3"/>
      <c r="SJY558" s="440"/>
      <c r="SJZ558" s="3"/>
      <c r="SKA558" s="580"/>
      <c r="SKB558" s="3"/>
      <c r="SKC558" s="440"/>
      <c r="SKD558" s="3"/>
      <c r="SKE558" s="580"/>
      <c r="SKF558" s="3"/>
      <c r="SKG558" s="440"/>
      <c r="SKH558" s="3"/>
      <c r="SKI558" s="580"/>
      <c r="SKJ558" s="3"/>
      <c r="SKK558" s="440"/>
      <c r="SKL558" s="3"/>
      <c r="SKM558" s="580"/>
      <c r="SKN558" s="3"/>
      <c r="SKO558" s="440"/>
      <c r="SKP558" s="3"/>
      <c r="SKQ558" s="580"/>
      <c r="SKR558" s="3"/>
      <c r="SKS558" s="440"/>
      <c r="SKT558" s="3"/>
      <c r="SKU558" s="580"/>
      <c r="SKV558" s="3"/>
      <c r="SKW558" s="440"/>
      <c r="SKX558" s="3"/>
      <c r="SKY558" s="580"/>
      <c r="SKZ558" s="3"/>
      <c r="SLA558" s="440"/>
      <c r="SLB558" s="3"/>
      <c r="SLC558" s="580"/>
      <c r="SLD558" s="3"/>
      <c r="SLE558" s="440"/>
      <c r="SLF558" s="3"/>
      <c r="SLG558" s="580"/>
      <c r="SLH558" s="3"/>
      <c r="SLI558" s="440"/>
      <c r="SLJ558" s="3"/>
      <c r="SLK558" s="580"/>
      <c r="SLL558" s="3"/>
      <c r="SLM558" s="440"/>
      <c r="SLN558" s="3"/>
      <c r="SLO558" s="580"/>
      <c r="SLP558" s="3"/>
      <c r="SLQ558" s="440"/>
      <c r="SLR558" s="3"/>
      <c r="SLS558" s="580"/>
      <c r="SLT558" s="3"/>
      <c r="SLU558" s="440"/>
      <c r="SLV558" s="3"/>
      <c r="SLW558" s="580"/>
      <c r="SLX558" s="3"/>
      <c r="SLY558" s="440"/>
      <c r="SLZ558" s="3"/>
      <c r="SMA558" s="580"/>
      <c r="SMB558" s="3"/>
      <c r="SMC558" s="440"/>
      <c r="SMD558" s="3"/>
      <c r="SME558" s="580"/>
      <c r="SMF558" s="3"/>
      <c r="SMG558" s="440"/>
      <c r="SMH558" s="3"/>
      <c r="SMI558" s="580"/>
      <c r="SMJ558" s="3"/>
      <c r="SMK558" s="440"/>
      <c r="SML558" s="3"/>
      <c r="SMM558" s="580"/>
      <c r="SMN558" s="3"/>
      <c r="SMO558" s="440"/>
      <c r="SMP558" s="3"/>
      <c r="SMQ558" s="580"/>
      <c r="SMR558" s="3"/>
      <c r="SMS558" s="440"/>
      <c r="SMT558" s="3"/>
      <c r="SMU558" s="580"/>
      <c r="SMV558" s="3"/>
      <c r="SMW558" s="440"/>
      <c r="SMX558" s="3"/>
      <c r="SMY558" s="580"/>
      <c r="SMZ558" s="3"/>
      <c r="SNA558" s="440"/>
      <c r="SNB558" s="3"/>
      <c r="SNC558" s="580"/>
      <c r="SND558" s="3"/>
      <c r="SNE558" s="440"/>
      <c r="SNF558" s="3"/>
      <c r="SNG558" s="580"/>
      <c r="SNH558" s="3"/>
      <c r="SNI558" s="440"/>
      <c r="SNJ558" s="3"/>
      <c r="SNK558" s="580"/>
      <c r="SNL558" s="3"/>
      <c r="SNM558" s="440"/>
      <c r="SNN558" s="3"/>
      <c r="SNO558" s="580"/>
      <c r="SNP558" s="3"/>
      <c r="SNQ558" s="440"/>
      <c r="SNR558" s="3"/>
      <c r="SNS558" s="580"/>
      <c r="SNT558" s="3"/>
      <c r="SNU558" s="440"/>
      <c r="SNV558" s="3"/>
      <c r="SNW558" s="580"/>
      <c r="SNX558" s="3"/>
      <c r="SNY558" s="440"/>
      <c r="SNZ558" s="3"/>
      <c r="SOA558" s="580"/>
      <c r="SOB558" s="3"/>
      <c r="SOC558" s="440"/>
      <c r="SOD558" s="3"/>
      <c r="SOE558" s="580"/>
      <c r="SOF558" s="3"/>
      <c r="SOG558" s="440"/>
      <c r="SOH558" s="3"/>
      <c r="SOI558" s="580"/>
      <c r="SOJ558" s="3"/>
      <c r="SOK558" s="440"/>
      <c r="SOL558" s="3"/>
      <c r="SOM558" s="580"/>
      <c r="SON558" s="3"/>
      <c r="SOO558" s="440"/>
      <c r="SOP558" s="3"/>
      <c r="SOQ558" s="580"/>
      <c r="SOR558" s="3"/>
      <c r="SOS558" s="440"/>
      <c r="SOT558" s="3"/>
      <c r="SOU558" s="580"/>
      <c r="SOV558" s="3"/>
      <c r="SOW558" s="440"/>
      <c r="SOX558" s="3"/>
      <c r="SOY558" s="580"/>
      <c r="SOZ558" s="3"/>
      <c r="SPA558" s="440"/>
      <c r="SPB558" s="3"/>
      <c r="SPC558" s="580"/>
      <c r="SPD558" s="3"/>
      <c r="SPE558" s="440"/>
      <c r="SPF558" s="3"/>
      <c r="SPG558" s="580"/>
      <c r="SPH558" s="3"/>
      <c r="SPI558" s="440"/>
      <c r="SPJ558" s="3"/>
      <c r="SPK558" s="580"/>
      <c r="SPL558" s="3"/>
      <c r="SPM558" s="440"/>
      <c r="SPN558" s="3"/>
      <c r="SPO558" s="580"/>
      <c r="SPP558" s="3"/>
      <c r="SPQ558" s="440"/>
      <c r="SPR558" s="3"/>
      <c r="SPS558" s="580"/>
      <c r="SPT558" s="3"/>
      <c r="SPU558" s="440"/>
      <c r="SPV558" s="3"/>
      <c r="SPW558" s="580"/>
      <c r="SPX558" s="3"/>
      <c r="SPY558" s="440"/>
      <c r="SPZ558" s="3"/>
      <c r="SQA558" s="580"/>
      <c r="SQB558" s="3"/>
      <c r="SQC558" s="440"/>
      <c r="SQD558" s="3"/>
      <c r="SQE558" s="580"/>
      <c r="SQF558" s="3"/>
      <c r="SQG558" s="440"/>
      <c r="SQH558" s="3"/>
      <c r="SQI558" s="580"/>
      <c r="SQJ558" s="3"/>
      <c r="SQK558" s="440"/>
      <c r="SQL558" s="3"/>
      <c r="SQM558" s="580"/>
      <c r="SQN558" s="3"/>
      <c r="SQO558" s="440"/>
      <c r="SQP558" s="3"/>
      <c r="SQQ558" s="580"/>
      <c r="SQR558" s="3"/>
      <c r="SQS558" s="440"/>
      <c r="SQT558" s="3"/>
      <c r="SQU558" s="580"/>
      <c r="SQV558" s="3"/>
      <c r="SQW558" s="440"/>
      <c r="SQX558" s="3"/>
      <c r="SQY558" s="580"/>
      <c r="SQZ558" s="3"/>
      <c r="SRA558" s="440"/>
      <c r="SRB558" s="3"/>
      <c r="SRC558" s="580"/>
      <c r="SRD558" s="3"/>
      <c r="SRE558" s="440"/>
      <c r="SRF558" s="3"/>
      <c r="SRG558" s="580"/>
      <c r="SRH558" s="3"/>
      <c r="SRI558" s="440"/>
      <c r="SRJ558" s="3"/>
      <c r="SRK558" s="580"/>
      <c r="SRL558" s="3"/>
      <c r="SRM558" s="440"/>
      <c r="SRN558" s="3"/>
      <c r="SRO558" s="580"/>
      <c r="SRP558" s="3"/>
      <c r="SRQ558" s="440"/>
      <c r="SRR558" s="3"/>
      <c r="SRS558" s="580"/>
      <c r="SRT558" s="3"/>
      <c r="SRU558" s="440"/>
      <c r="SRV558" s="3"/>
      <c r="SRW558" s="580"/>
      <c r="SRX558" s="3"/>
      <c r="SRY558" s="440"/>
      <c r="SRZ558" s="3"/>
      <c r="SSA558" s="580"/>
      <c r="SSB558" s="3"/>
      <c r="SSC558" s="440"/>
      <c r="SSD558" s="3"/>
      <c r="SSE558" s="580"/>
      <c r="SSF558" s="3"/>
      <c r="SSG558" s="440"/>
      <c r="SSH558" s="3"/>
      <c r="SSI558" s="580"/>
      <c r="SSJ558" s="3"/>
      <c r="SSK558" s="440"/>
      <c r="SSL558" s="3"/>
      <c r="SSM558" s="580"/>
      <c r="SSN558" s="3"/>
      <c r="SSO558" s="440"/>
      <c r="SSP558" s="3"/>
      <c r="SSQ558" s="580"/>
      <c r="SSR558" s="3"/>
      <c r="SSS558" s="440"/>
      <c r="SST558" s="3"/>
      <c r="SSU558" s="580"/>
      <c r="SSV558" s="3"/>
      <c r="SSW558" s="440"/>
      <c r="SSX558" s="3"/>
      <c r="SSY558" s="580"/>
      <c r="SSZ558" s="3"/>
      <c r="STA558" s="440"/>
      <c r="STB558" s="3"/>
      <c r="STC558" s="580"/>
      <c r="STD558" s="3"/>
      <c r="STE558" s="440"/>
      <c r="STF558" s="3"/>
      <c r="STG558" s="580"/>
      <c r="STH558" s="3"/>
      <c r="STI558" s="440"/>
      <c r="STJ558" s="3"/>
      <c r="STK558" s="580"/>
      <c r="STL558" s="3"/>
      <c r="STM558" s="440"/>
      <c r="STN558" s="3"/>
      <c r="STO558" s="580"/>
      <c r="STP558" s="3"/>
      <c r="STQ558" s="440"/>
      <c r="STR558" s="3"/>
      <c r="STS558" s="580"/>
      <c r="STT558" s="3"/>
      <c r="STU558" s="440"/>
      <c r="STV558" s="3"/>
      <c r="STW558" s="580"/>
      <c r="STX558" s="3"/>
      <c r="STY558" s="440"/>
      <c r="STZ558" s="3"/>
      <c r="SUA558" s="580"/>
      <c r="SUB558" s="3"/>
      <c r="SUC558" s="440"/>
      <c r="SUD558" s="3"/>
      <c r="SUE558" s="580"/>
      <c r="SUF558" s="3"/>
      <c r="SUG558" s="440"/>
      <c r="SUH558" s="3"/>
      <c r="SUI558" s="580"/>
      <c r="SUJ558" s="3"/>
      <c r="SUK558" s="440"/>
      <c r="SUL558" s="3"/>
      <c r="SUM558" s="580"/>
      <c r="SUN558" s="3"/>
      <c r="SUO558" s="440"/>
      <c r="SUP558" s="3"/>
      <c r="SUQ558" s="580"/>
      <c r="SUR558" s="3"/>
      <c r="SUS558" s="440"/>
      <c r="SUT558" s="3"/>
      <c r="SUU558" s="580"/>
      <c r="SUV558" s="3"/>
      <c r="SUW558" s="440"/>
      <c r="SUX558" s="3"/>
      <c r="SUY558" s="580"/>
      <c r="SUZ558" s="3"/>
      <c r="SVA558" s="440"/>
      <c r="SVB558" s="3"/>
      <c r="SVC558" s="580"/>
      <c r="SVD558" s="3"/>
      <c r="SVE558" s="440"/>
      <c r="SVF558" s="3"/>
      <c r="SVG558" s="580"/>
      <c r="SVH558" s="3"/>
      <c r="SVI558" s="440"/>
      <c r="SVJ558" s="3"/>
      <c r="SVK558" s="580"/>
      <c r="SVL558" s="3"/>
      <c r="SVM558" s="440"/>
      <c r="SVN558" s="3"/>
      <c r="SVO558" s="580"/>
      <c r="SVP558" s="3"/>
      <c r="SVQ558" s="440"/>
      <c r="SVR558" s="3"/>
      <c r="SVS558" s="580"/>
      <c r="SVT558" s="3"/>
      <c r="SVU558" s="440"/>
      <c r="SVV558" s="3"/>
      <c r="SVW558" s="580"/>
      <c r="SVX558" s="3"/>
      <c r="SVY558" s="440"/>
      <c r="SVZ558" s="3"/>
      <c r="SWA558" s="580"/>
      <c r="SWB558" s="3"/>
      <c r="SWC558" s="440"/>
      <c r="SWD558" s="3"/>
      <c r="SWE558" s="580"/>
      <c r="SWF558" s="3"/>
      <c r="SWG558" s="440"/>
      <c r="SWH558" s="3"/>
      <c r="SWI558" s="580"/>
      <c r="SWJ558" s="3"/>
      <c r="SWK558" s="440"/>
      <c r="SWL558" s="3"/>
      <c r="SWM558" s="580"/>
      <c r="SWN558" s="3"/>
      <c r="SWO558" s="440"/>
      <c r="SWP558" s="3"/>
      <c r="SWQ558" s="580"/>
      <c r="SWR558" s="3"/>
      <c r="SWS558" s="440"/>
      <c r="SWT558" s="3"/>
      <c r="SWU558" s="580"/>
      <c r="SWV558" s="3"/>
      <c r="SWW558" s="440"/>
      <c r="SWX558" s="3"/>
      <c r="SWY558" s="580"/>
      <c r="SWZ558" s="3"/>
      <c r="SXA558" s="440"/>
      <c r="SXB558" s="3"/>
      <c r="SXC558" s="580"/>
      <c r="SXD558" s="3"/>
      <c r="SXE558" s="440"/>
      <c r="SXF558" s="3"/>
      <c r="SXG558" s="580"/>
      <c r="SXH558" s="3"/>
      <c r="SXI558" s="440"/>
      <c r="SXJ558" s="3"/>
      <c r="SXK558" s="580"/>
      <c r="SXL558" s="3"/>
      <c r="SXM558" s="440"/>
      <c r="SXN558" s="3"/>
      <c r="SXO558" s="580"/>
      <c r="SXP558" s="3"/>
      <c r="SXQ558" s="440"/>
      <c r="SXR558" s="3"/>
      <c r="SXS558" s="580"/>
      <c r="SXT558" s="3"/>
      <c r="SXU558" s="440"/>
      <c r="SXV558" s="3"/>
      <c r="SXW558" s="580"/>
      <c r="SXX558" s="3"/>
      <c r="SXY558" s="440"/>
      <c r="SXZ558" s="3"/>
      <c r="SYA558" s="580"/>
      <c r="SYB558" s="3"/>
      <c r="SYC558" s="440"/>
      <c r="SYD558" s="3"/>
      <c r="SYE558" s="580"/>
      <c r="SYF558" s="3"/>
      <c r="SYG558" s="440"/>
      <c r="SYH558" s="3"/>
      <c r="SYI558" s="580"/>
      <c r="SYJ558" s="3"/>
      <c r="SYK558" s="440"/>
      <c r="SYL558" s="3"/>
      <c r="SYM558" s="580"/>
      <c r="SYN558" s="3"/>
      <c r="SYO558" s="440"/>
      <c r="SYP558" s="3"/>
      <c r="SYQ558" s="580"/>
      <c r="SYR558" s="3"/>
      <c r="SYS558" s="440"/>
      <c r="SYT558" s="3"/>
      <c r="SYU558" s="580"/>
      <c r="SYV558" s="3"/>
      <c r="SYW558" s="440"/>
      <c r="SYX558" s="3"/>
      <c r="SYY558" s="580"/>
      <c r="SYZ558" s="3"/>
      <c r="SZA558" s="440"/>
      <c r="SZB558" s="3"/>
      <c r="SZC558" s="580"/>
      <c r="SZD558" s="3"/>
      <c r="SZE558" s="440"/>
      <c r="SZF558" s="3"/>
      <c r="SZG558" s="580"/>
      <c r="SZH558" s="3"/>
      <c r="SZI558" s="440"/>
      <c r="SZJ558" s="3"/>
      <c r="SZK558" s="580"/>
      <c r="SZL558" s="3"/>
      <c r="SZM558" s="440"/>
      <c r="SZN558" s="3"/>
      <c r="SZO558" s="580"/>
      <c r="SZP558" s="3"/>
      <c r="SZQ558" s="440"/>
      <c r="SZR558" s="3"/>
      <c r="SZS558" s="580"/>
      <c r="SZT558" s="3"/>
      <c r="SZU558" s="440"/>
      <c r="SZV558" s="3"/>
      <c r="SZW558" s="580"/>
      <c r="SZX558" s="3"/>
      <c r="SZY558" s="440"/>
      <c r="SZZ558" s="3"/>
      <c r="TAA558" s="580"/>
      <c r="TAB558" s="3"/>
      <c r="TAC558" s="440"/>
      <c r="TAD558" s="3"/>
      <c r="TAE558" s="580"/>
      <c r="TAF558" s="3"/>
      <c r="TAG558" s="440"/>
      <c r="TAH558" s="3"/>
      <c r="TAI558" s="580"/>
      <c r="TAJ558" s="3"/>
      <c r="TAK558" s="440"/>
      <c r="TAL558" s="3"/>
      <c r="TAM558" s="580"/>
      <c r="TAN558" s="3"/>
      <c r="TAO558" s="440"/>
      <c r="TAP558" s="3"/>
      <c r="TAQ558" s="580"/>
      <c r="TAR558" s="3"/>
      <c r="TAS558" s="440"/>
      <c r="TAT558" s="3"/>
      <c r="TAU558" s="580"/>
      <c r="TAV558" s="3"/>
      <c r="TAW558" s="440"/>
      <c r="TAX558" s="3"/>
      <c r="TAY558" s="580"/>
      <c r="TAZ558" s="3"/>
      <c r="TBA558" s="440"/>
      <c r="TBB558" s="3"/>
      <c r="TBC558" s="580"/>
      <c r="TBD558" s="3"/>
      <c r="TBE558" s="440"/>
      <c r="TBF558" s="3"/>
      <c r="TBG558" s="580"/>
      <c r="TBH558" s="3"/>
      <c r="TBI558" s="440"/>
      <c r="TBJ558" s="3"/>
      <c r="TBK558" s="580"/>
      <c r="TBL558" s="3"/>
      <c r="TBM558" s="440"/>
      <c r="TBN558" s="3"/>
      <c r="TBO558" s="580"/>
      <c r="TBP558" s="3"/>
      <c r="TBQ558" s="440"/>
      <c r="TBR558" s="3"/>
      <c r="TBS558" s="580"/>
      <c r="TBT558" s="3"/>
      <c r="TBU558" s="440"/>
      <c r="TBV558" s="3"/>
      <c r="TBW558" s="580"/>
      <c r="TBX558" s="3"/>
      <c r="TBY558" s="440"/>
      <c r="TBZ558" s="3"/>
      <c r="TCA558" s="580"/>
      <c r="TCB558" s="3"/>
      <c r="TCC558" s="440"/>
      <c r="TCD558" s="3"/>
      <c r="TCE558" s="580"/>
      <c r="TCF558" s="3"/>
      <c r="TCG558" s="440"/>
      <c r="TCH558" s="3"/>
      <c r="TCI558" s="580"/>
      <c r="TCJ558" s="3"/>
      <c r="TCK558" s="440"/>
      <c r="TCL558" s="3"/>
      <c r="TCM558" s="580"/>
      <c r="TCN558" s="3"/>
      <c r="TCO558" s="440"/>
      <c r="TCP558" s="3"/>
      <c r="TCQ558" s="580"/>
      <c r="TCR558" s="3"/>
      <c r="TCS558" s="440"/>
      <c r="TCT558" s="3"/>
      <c r="TCU558" s="580"/>
      <c r="TCV558" s="3"/>
      <c r="TCW558" s="440"/>
      <c r="TCX558" s="3"/>
      <c r="TCY558" s="580"/>
      <c r="TCZ558" s="3"/>
      <c r="TDA558" s="440"/>
      <c r="TDB558" s="3"/>
      <c r="TDC558" s="580"/>
      <c r="TDD558" s="3"/>
      <c r="TDE558" s="440"/>
      <c r="TDF558" s="3"/>
      <c r="TDG558" s="580"/>
      <c r="TDH558" s="3"/>
      <c r="TDI558" s="440"/>
      <c r="TDJ558" s="3"/>
      <c r="TDK558" s="580"/>
      <c r="TDL558" s="3"/>
      <c r="TDM558" s="440"/>
      <c r="TDN558" s="3"/>
      <c r="TDO558" s="580"/>
      <c r="TDP558" s="3"/>
      <c r="TDQ558" s="440"/>
      <c r="TDR558" s="3"/>
      <c r="TDS558" s="580"/>
      <c r="TDT558" s="3"/>
      <c r="TDU558" s="440"/>
      <c r="TDV558" s="3"/>
      <c r="TDW558" s="580"/>
      <c r="TDX558" s="3"/>
      <c r="TDY558" s="440"/>
      <c r="TDZ558" s="3"/>
      <c r="TEA558" s="580"/>
      <c r="TEB558" s="3"/>
      <c r="TEC558" s="440"/>
      <c r="TED558" s="3"/>
      <c r="TEE558" s="580"/>
      <c r="TEF558" s="3"/>
      <c r="TEG558" s="440"/>
      <c r="TEH558" s="3"/>
      <c r="TEI558" s="580"/>
      <c r="TEJ558" s="3"/>
      <c r="TEK558" s="440"/>
      <c r="TEL558" s="3"/>
      <c r="TEM558" s="580"/>
      <c r="TEN558" s="3"/>
      <c r="TEO558" s="440"/>
      <c r="TEP558" s="3"/>
      <c r="TEQ558" s="580"/>
      <c r="TER558" s="3"/>
      <c r="TES558" s="440"/>
      <c r="TET558" s="3"/>
      <c r="TEU558" s="580"/>
      <c r="TEV558" s="3"/>
      <c r="TEW558" s="440"/>
      <c r="TEX558" s="3"/>
      <c r="TEY558" s="580"/>
      <c r="TEZ558" s="3"/>
      <c r="TFA558" s="440"/>
      <c r="TFB558" s="3"/>
      <c r="TFC558" s="580"/>
      <c r="TFD558" s="3"/>
      <c r="TFE558" s="440"/>
      <c r="TFF558" s="3"/>
      <c r="TFG558" s="580"/>
      <c r="TFH558" s="3"/>
      <c r="TFI558" s="440"/>
      <c r="TFJ558" s="3"/>
      <c r="TFK558" s="580"/>
      <c r="TFL558" s="3"/>
      <c r="TFM558" s="440"/>
      <c r="TFN558" s="3"/>
      <c r="TFO558" s="580"/>
      <c r="TFP558" s="3"/>
      <c r="TFQ558" s="440"/>
      <c r="TFR558" s="3"/>
      <c r="TFS558" s="580"/>
      <c r="TFT558" s="3"/>
      <c r="TFU558" s="440"/>
      <c r="TFV558" s="3"/>
      <c r="TFW558" s="580"/>
      <c r="TFX558" s="3"/>
      <c r="TFY558" s="440"/>
      <c r="TFZ558" s="3"/>
      <c r="TGA558" s="580"/>
      <c r="TGB558" s="3"/>
      <c r="TGC558" s="440"/>
      <c r="TGD558" s="3"/>
      <c r="TGE558" s="580"/>
      <c r="TGF558" s="3"/>
      <c r="TGG558" s="440"/>
      <c r="TGH558" s="3"/>
      <c r="TGI558" s="580"/>
      <c r="TGJ558" s="3"/>
      <c r="TGK558" s="440"/>
      <c r="TGL558" s="3"/>
      <c r="TGM558" s="580"/>
      <c r="TGN558" s="3"/>
      <c r="TGO558" s="440"/>
      <c r="TGP558" s="3"/>
      <c r="TGQ558" s="580"/>
      <c r="TGR558" s="3"/>
      <c r="TGS558" s="440"/>
      <c r="TGT558" s="3"/>
      <c r="TGU558" s="580"/>
      <c r="TGV558" s="3"/>
      <c r="TGW558" s="440"/>
      <c r="TGX558" s="3"/>
      <c r="TGY558" s="580"/>
      <c r="TGZ558" s="3"/>
      <c r="THA558" s="440"/>
      <c r="THB558" s="3"/>
      <c r="THC558" s="580"/>
      <c r="THD558" s="3"/>
      <c r="THE558" s="440"/>
      <c r="THF558" s="3"/>
      <c r="THG558" s="580"/>
      <c r="THH558" s="3"/>
      <c r="THI558" s="440"/>
      <c r="THJ558" s="3"/>
      <c r="THK558" s="580"/>
      <c r="THL558" s="3"/>
      <c r="THM558" s="440"/>
      <c r="THN558" s="3"/>
      <c r="THO558" s="580"/>
      <c r="THP558" s="3"/>
      <c r="THQ558" s="440"/>
      <c r="THR558" s="3"/>
      <c r="THS558" s="580"/>
      <c r="THT558" s="3"/>
      <c r="THU558" s="440"/>
      <c r="THV558" s="3"/>
      <c r="THW558" s="580"/>
      <c r="THX558" s="3"/>
      <c r="THY558" s="440"/>
      <c r="THZ558" s="3"/>
      <c r="TIA558" s="580"/>
      <c r="TIB558" s="3"/>
      <c r="TIC558" s="440"/>
      <c r="TID558" s="3"/>
      <c r="TIE558" s="580"/>
      <c r="TIF558" s="3"/>
      <c r="TIG558" s="440"/>
      <c r="TIH558" s="3"/>
      <c r="TII558" s="580"/>
      <c r="TIJ558" s="3"/>
      <c r="TIK558" s="440"/>
      <c r="TIL558" s="3"/>
      <c r="TIM558" s="580"/>
      <c r="TIN558" s="3"/>
      <c r="TIO558" s="440"/>
      <c r="TIP558" s="3"/>
      <c r="TIQ558" s="580"/>
      <c r="TIR558" s="3"/>
      <c r="TIS558" s="440"/>
      <c r="TIT558" s="3"/>
      <c r="TIU558" s="580"/>
      <c r="TIV558" s="3"/>
      <c r="TIW558" s="440"/>
      <c r="TIX558" s="3"/>
      <c r="TIY558" s="580"/>
      <c r="TIZ558" s="3"/>
      <c r="TJA558" s="440"/>
      <c r="TJB558" s="3"/>
      <c r="TJC558" s="580"/>
      <c r="TJD558" s="3"/>
      <c r="TJE558" s="440"/>
      <c r="TJF558" s="3"/>
      <c r="TJG558" s="580"/>
      <c r="TJH558" s="3"/>
      <c r="TJI558" s="440"/>
      <c r="TJJ558" s="3"/>
      <c r="TJK558" s="580"/>
      <c r="TJL558" s="3"/>
      <c r="TJM558" s="440"/>
      <c r="TJN558" s="3"/>
      <c r="TJO558" s="580"/>
      <c r="TJP558" s="3"/>
      <c r="TJQ558" s="440"/>
      <c r="TJR558" s="3"/>
      <c r="TJS558" s="580"/>
      <c r="TJT558" s="3"/>
      <c r="TJU558" s="440"/>
      <c r="TJV558" s="3"/>
      <c r="TJW558" s="580"/>
      <c r="TJX558" s="3"/>
      <c r="TJY558" s="440"/>
      <c r="TJZ558" s="3"/>
      <c r="TKA558" s="580"/>
      <c r="TKB558" s="3"/>
      <c r="TKC558" s="440"/>
      <c r="TKD558" s="3"/>
      <c r="TKE558" s="580"/>
      <c r="TKF558" s="3"/>
      <c r="TKG558" s="440"/>
      <c r="TKH558" s="3"/>
      <c r="TKI558" s="580"/>
      <c r="TKJ558" s="3"/>
      <c r="TKK558" s="440"/>
      <c r="TKL558" s="3"/>
      <c r="TKM558" s="580"/>
      <c r="TKN558" s="3"/>
      <c r="TKO558" s="440"/>
      <c r="TKP558" s="3"/>
      <c r="TKQ558" s="580"/>
      <c r="TKR558" s="3"/>
      <c r="TKS558" s="440"/>
      <c r="TKT558" s="3"/>
      <c r="TKU558" s="580"/>
      <c r="TKV558" s="3"/>
      <c r="TKW558" s="440"/>
      <c r="TKX558" s="3"/>
      <c r="TKY558" s="580"/>
      <c r="TKZ558" s="3"/>
      <c r="TLA558" s="440"/>
      <c r="TLB558" s="3"/>
      <c r="TLC558" s="580"/>
      <c r="TLD558" s="3"/>
      <c r="TLE558" s="440"/>
      <c r="TLF558" s="3"/>
      <c r="TLG558" s="580"/>
      <c r="TLH558" s="3"/>
      <c r="TLI558" s="440"/>
      <c r="TLJ558" s="3"/>
      <c r="TLK558" s="580"/>
      <c r="TLL558" s="3"/>
      <c r="TLM558" s="440"/>
      <c r="TLN558" s="3"/>
      <c r="TLO558" s="580"/>
      <c r="TLP558" s="3"/>
      <c r="TLQ558" s="440"/>
      <c r="TLR558" s="3"/>
      <c r="TLS558" s="580"/>
      <c r="TLT558" s="3"/>
      <c r="TLU558" s="440"/>
      <c r="TLV558" s="3"/>
      <c r="TLW558" s="580"/>
      <c r="TLX558" s="3"/>
      <c r="TLY558" s="440"/>
      <c r="TLZ558" s="3"/>
      <c r="TMA558" s="580"/>
      <c r="TMB558" s="3"/>
      <c r="TMC558" s="440"/>
      <c r="TMD558" s="3"/>
      <c r="TME558" s="580"/>
      <c r="TMF558" s="3"/>
      <c r="TMG558" s="440"/>
      <c r="TMH558" s="3"/>
      <c r="TMI558" s="580"/>
      <c r="TMJ558" s="3"/>
      <c r="TMK558" s="440"/>
      <c r="TML558" s="3"/>
      <c r="TMM558" s="580"/>
      <c r="TMN558" s="3"/>
      <c r="TMO558" s="440"/>
      <c r="TMP558" s="3"/>
      <c r="TMQ558" s="580"/>
      <c r="TMR558" s="3"/>
      <c r="TMS558" s="440"/>
      <c r="TMT558" s="3"/>
      <c r="TMU558" s="580"/>
      <c r="TMV558" s="3"/>
      <c r="TMW558" s="440"/>
      <c r="TMX558" s="3"/>
      <c r="TMY558" s="580"/>
      <c r="TMZ558" s="3"/>
      <c r="TNA558" s="440"/>
      <c r="TNB558" s="3"/>
      <c r="TNC558" s="580"/>
      <c r="TND558" s="3"/>
      <c r="TNE558" s="440"/>
      <c r="TNF558" s="3"/>
      <c r="TNG558" s="580"/>
      <c r="TNH558" s="3"/>
      <c r="TNI558" s="440"/>
      <c r="TNJ558" s="3"/>
      <c r="TNK558" s="580"/>
      <c r="TNL558" s="3"/>
      <c r="TNM558" s="440"/>
      <c r="TNN558" s="3"/>
      <c r="TNO558" s="580"/>
      <c r="TNP558" s="3"/>
      <c r="TNQ558" s="440"/>
      <c r="TNR558" s="3"/>
      <c r="TNS558" s="580"/>
      <c r="TNT558" s="3"/>
      <c r="TNU558" s="440"/>
      <c r="TNV558" s="3"/>
      <c r="TNW558" s="580"/>
      <c r="TNX558" s="3"/>
      <c r="TNY558" s="440"/>
      <c r="TNZ558" s="3"/>
      <c r="TOA558" s="580"/>
      <c r="TOB558" s="3"/>
      <c r="TOC558" s="440"/>
      <c r="TOD558" s="3"/>
      <c r="TOE558" s="580"/>
      <c r="TOF558" s="3"/>
      <c r="TOG558" s="440"/>
      <c r="TOH558" s="3"/>
      <c r="TOI558" s="580"/>
      <c r="TOJ558" s="3"/>
      <c r="TOK558" s="440"/>
      <c r="TOL558" s="3"/>
      <c r="TOM558" s="580"/>
      <c r="TON558" s="3"/>
      <c r="TOO558" s="440"/>
      <c r="TOP558" s="3"/>
      <c r="TOQ558" s="580"/>
      <c r="TOR558" s="3"/>
      <c r="TOS558" s="440"/>
      <c r="TOT558" s="3"/>
      <c r="TOU558" s="580"/>
      <c r="TOV558" s="3"/>
      <c r="TOW558" s="440"/>
      <c r="TOX558" s="3"/>
      <c r="TOY558" s="580"/>
      <c r="TOZ558" s="3"/>
      <c r="TPA558" s="440"/>
      <c r="TPB558" s="3"/>
      <c r="TPC558" s="580"/>
      <c r="TPD558" s="3"/>
      <c r="TPE558" s="440"/>
      <c r="TPF558" s="3"/>
      <c r="TPG558" s="580"/>
      <c r="TPH558" s="3"/>
      <c r="TPI558" s="440"/>
      <c r="TPJ558" s="3"/>
      <c r="TPK558" s="580"/>
      <c r="TPL558" s="3"/>
      <c r="TPM558" s="440"/>
      <c r="TPN558" s="3"/>
      <c r="TPO558" s="580"/>
      <c r="TPP558" s="3"/>
      <c r="TPQ558" s="440"/>
      <c r="TPR558" s="3"/>
      <c r="TPS558" s="580"/>
      <c r="TPT558" s="3"/>
      <c r="TPU558" s="440"/>
      <c r="TPV558" s="3"/>
      <c r="TPW558" s="580"/>
      <c r="TPX558" s="3"/>
      <c r="TPY558" s="440"/>
      <c r="TPZ558" s="3"/>
      <c r="TQA558" s="580"/>
      <c r="TQB558" s="3"/>
      <c r="TQC558" s="440"/>
      <c r="TQD558" s="3"/>
      <c r="TQE558" s="580"/>
      <c r="TQF558" s="3"/>
      <c r="TQG558" s="440"/>
      <c r="TQH558" s="3"/>
      <c r="TQI558" s="580"/>
      <c r="TQJ558" s="3"/>
      <c r="TQK558" s="440"/>
      <c r="TQL558" s="3"/>
      <c r="TQM558" s="580"/>
      <c r="TQN558" s="3"/>
      <c r="TQO558" s="440"/>
      <c r="TQP558" s="3"/>
      <c r="TQQ558" s="580"/>
      <c r="TQR558" s="3"/>
      <c r="TQS558" s="440"/>
      <c r="TQT558" s="3"/>
      <c r="TQU558" s="580"/>
      <c r="TQV558" s="3"/>
      <c r="TQW558" s="440"/>
      <c r="TQX558" s="3"/>
      <c r="TQY558" s="580"/>
      <c r="TQZ558" s="3"/>
      <c r="TRA558" s="440"/>
      <c r="TRB558" s="3"/>
      <c r="TRC558" s="580"/>
      <c r="TRD558" s="3"/>
      <c r="TRE558" s="440"/>
      <c r="TRF558" s="3"/>
      <c r="TRG558" s="580"/>
      <c r="TRH558" s="3"/>
      <c r="TRI558" s="440"/>
      <c r="TRJ558" s="3"/>
      <c r="TRK558" s="580"/>
      <c r="TRL558" s="3"/>
      <c r="TRM558" s="440"/>
      <c r="TRN558" s="3"/>
      <c r="TRO558" s="580"/>
      <c r="TRP558" s="3"/>
      <c r="TRQ558" s="440"/>
      <c r="TRR558" s="3"/>
      <c r="TRS558" s="580"/>
      <c r="TRT558" s="3"/>
      <c r="TRU558" s="440"/>
      <c r="TRV558" s="3"/>
      <c r="TRW558" s="580"/>
      <c r="TRX558" s="3"/>
      <c r="TRY558" s="440"/>
      <c r="TRZ558" s="3"/>
      <c r="TSA558" s="580"/>
      <c r="TSB558" s="3"/>
      <c r="TSC558" s="440"/>
      <c r="TSD558" s="3"/>
      <c r="TSE558" s="580"/>
      <c r="TSF558" s="3"/>
      <c r="TSG558" s="440"/>
      <c r="TSH558" s="3"/>
      <c r="TSI558" s="580"/>
      <c r="TSJ558" s="3"/>
      <c r="TSK558" s="440"/>
      <c r="TSL558" s="3"/>
      <c r="TSM558" s="580"/>
      <c r="TSN558" s="3"/>
      <c r="TSO558" s="440"/>
      <c r="TSP558" s="3"/>
      <c r="TSQ558" s="580"/>
      <c r="TSR558" s="3"/>
      <c r="TSS558" s="440"/>
      <c r="TST558" s="3"/>
      <c r="TSU558" s="580"/>
      <c r="TSV558" s="3"/>
      <c r="TSW558" s="440"/>
      <c r="TSX558" s="3"/>
      <c r="TSY558" s="580"/>
      <c r="TSZ558" s="3"/>
      <c r="TTA558" s="440"/>
      <c r="TTB558" s="3"/>
      <c r="TTC558" s="580"/>
      <c r="TTD558" s="3"/>
      <c r="TTE558" s="440"/>
      <c r="TTF558" s="3"/>
      <c r="TTG558" s="580"/>
      <c r="TTH558" s="3"/>
      <c r="TTI558" s="440"/>
      <c r="TTJ558" s="3"/>
      <c r="TTK558" s="580"/>
      <c r="TTL558" s="3"/>
      <c r="TTM558" s="440"/>
      <c r="TTN558" s="3"/>
      <c r="TTO558" s="580"/>
      <c r="TTP558" s="3"/>
      <c r="TTQ558" s="440"/>
      <c r="TTR558" s="3"/>
      <c r="TTS558" s="580"/>
      <c r="TTT558" s="3"/>
      <c r="TTU558" s="440"/>
      <c r="TTV558" s="3"/>
      <c r="TTW558" s="580"/>
      <c r="TTX558" s="3"/>
      <c r="TTY558" s="440"/>
      <c r="TTZ558" s="3"/>
      <c r="TUA558" s="580"/>
      <c r="TUB558" s="3"/>
      <c r="TUC558" s="440"/>
      <c r="TUD558" s="3"/>
      <c r="TUE558" s="580"/>
      <c r="TUF558" s="3"/>
      <c r="TUG558" s="440"/>
      <c r="TUH558" s="3"/>
      <c r="TUI558" s="580"/>
      <c r="TUJ558" s="3"/>
      <c r="TUK558" s="440"/>
      <c r="TUL558" s="3"/>
      <c r="TUM558" s="580"/>
      <c r="TUN558" s="3"/>
      <c r="TUO558" s="440"/>
      <c r="TUP558" s="3"/>
      <c r="TUQ558" s="580"/>
      <c r="TUR558" s="3"/>
      <c r="TUS558" s="440"/>
      <c r="TUT558" s="3"/>
      <c r="TUU558" s="580"/>
      <c r="TUV558" s="3"/>
      <c r="TUW558" s="440"/>
      <c r="TUX558" s="3"/>
      <c r="TUY558" s="580"/>
      <c r="TUZ558" s="3"/>
      <c r="TVA558" s="440"/>
      <c r="TVB558" s="3"/>
      <c r="TVC558" s="580"/>
      <c r="TVD558" s="3"/>
      <c r="TVE558" s="440"/>
      <c r="TVF558" s="3"/>
      <c r="TVG558" s="580"/>
      <c r="TVH558" s="3"/>
      <c r="TVI558" s="440"/>
      <c r="TVJ558" s="3"/>
      <c r="TVK558" s="580"/>
      <c r="TVL558" s="3"/>
      <c r="TVM558" s="440"/>
      <c r="TVN558" s="3"/>
      <c r="TVO558" s="580"/>
      <c r="TVP558" s="3"/>
      <c r="TVQ558" s="440"/>
      <c r="TVR558" s="3"/>
      <c r="TVS558" s="580"/>
      <c r="TVT558" s="3"/>
      <c r="TVU558" s="440"/>
      <c r="TVV558" s="3"/>
      <c r="TVW558" s="580"/>
      <c r="TVX558" s="3"/>
      <c r="TVY558" s="440"/>
      <c r="TVZ558" s="3"/>
      <c r="TWA558" s="580"/>
      <c r="TWB558" s="3"/>
      <c r="TWC558" s="440"/>
      <c r="TWD558" s="3"/>
      <c r="TWE558" s="580"/>
      <c r="TWF558" s="3"/>
      <c r="TWG558" s="440"/>
      <c r="TWH558" s="3"/>
      <c r="TWI558" s="580"/>
      <c r="TWJ558" s="3"/>
      <c r="TWK558" s="440"/>
      <c r="TWL558" s="3"/>
      <c r="TWM558" s="580"/>
      <c r="TWN558" s="3"/>
      <c r="TWO558" s="440"/>
      <c r="TWP558" s="3"/>
      <c r="TWQ558" s="580"/>
      <c r="TWR558" s="3"/>
      <c r="TWS558" s="440"/>
      <c r="TWT558" s="3"/>
      <c r="TWU558" s="580"/>
      <c r="TWV558" s="3"/>
      <c r="TWW558" s="440"/>
      <c r="TWX558" s="3"/>
      <c r="TWY558" s="580"/>
      <c r="TWZ558" s="3"/>
      <c r="TXA558" s="440"/>
      <c r="TXB558" s="3"/>
      <c r="TXC558" s="580"/>
      <c r="TXD558" s="3"/>
      <c r="TXE558" s="440"/>
      <c r="TXF558" s="3"/>
      <c r="TXG558" s="580"/>
      <c r="TXH558" s="3"/>
      <c r="TXI558" s="440"/>
      <c r="TXJ558" s="3"/>
      <c r="TXK558" s="580"/>
      <c r="TXL558" s="3"/>
      <c r="TXM558" s="440"/>
      <c r="TXN558" s="3"/>
      <c r="TXO558" s="580"/>
      <c r="TXP558" s="3"/>
      <c r="TXQ558" s="440"/>
      <c r="TXR558" s="3"/>
      <c r="TXS558" s="580"/>
      <c r="TXT558" s="3"/>
      <c r="TXU558" s="440"/>
      <c r="TXV558" s="3"/>
      <c r="TXW558" s="580"/>
      <c r="TXX558" s="3"/>
      <c r="TXY558" s="440"/>
      <c r="TXZ558" s="3"/>
      <c r="TYA558" s="580"/>
      <c r="TYB558" s="3"/>
      <c r="TYC558" s="440"/>
      <c r="TYD558" s="3"/>
      <c r="TYE558" s="580"/>
      <c r="TYF558" s="3"/>
      <c r="TYG558" s="440"/>
      <c r="TYH558" s="3"/>
      <c r="TYI558" s="580"/>
      <c r="TYJ558" s="3"/>
      <c r="TYK558" s="440"/>
      <c r="TYL558" s="3"/>
      <c r="TYM558" s="580"/>
      <c r="TYN558" s="3"/>
      <c r="TYO558" s="440"/>
      <c r="TYP558" s="3"/>
      <c r="TYQ558" s="580"/>
      <c r="TYR558" s="3"/>
      <c r="TYS558" s="440"/>
      <c r="TYT558" s="3"/>
      <c r="TYU558" s="580"/>
      <c r="TYV558" s="3"/>
      <c r="TYW558" s="440"/>
      <c r="TYX558" s="3"/>
      <c r="TYY558" s="580"/>
      <c r="TYZ558" s="3"/>
      <c r="TZA558" s="440"/>
      <c r="TZB558" s="3"/>
      <c r="TZC558" s="580"/>
      <c r="TZD558" s="3"/>
      <c r="TZE558" s="440"/>
      <c r="TZF558" s="3"/>
      <c r="TZG558" s="580"/>
      <c r="TZH558" s="3"/>
      <c r="TZI558" s="440"/>
      <c r="TZJ558" s="3"/>
      <c r="TZK558" s="580"/>
      <c r="TZL558" s="3"/>
      <c r="TZM558" s="440"/>
      <c r="TZN558" s="3"/>
      <c r="TZO558" s="580"/>
      <c r="TZP558" s="3"/>
      <c r="TZQ558" s="440"/>
      <c r="TZR558" s="3"/>
      <c r="TZS558" s="580"/>
      <c r="TZT558" s="3"/>
      <c r="TZU558" s="440"/>
      <c r="TZV558" s="3"/>
      <c r="TZW558" s="580"/>
      <c r="TZX558" s="3"/>
      <c r="TZY558" s="440"/>
      <c r="TZZ558" s="3"/>
      <c r="UAA558" s="580"/>
      <c r="UAB558" s="3"/>
      <c r="UAC558" s="440"/>
      <c r="UAD558" s="3"/>
      <c r="UAE558" s="580"/>
      <c r="UAF558" s="3"/>
      <c r="UAG558" s="440"/>
      <c r="UAH558" s="3"/>
      <c r="UAI558" s="580"/>
      <c r="UAJ558" s="3"/>
      <c r="UAK558" s="440"/>
      <c r="UAL558" s="3"/>
      <c r="UAM558" s="580"/>
      <c r="UAN558" s="3"/>
      <c r="UAO558" s="440"/>
      <c r="UAP558" s="3"/>
      <c r="UAQ558" s="580"/>
      <c r="UAR558" s="3"/>
      <c r="UAS558" s="440"/>
      <c r="UAT558" s="3"/>
      <c r="UAU558" s="580"/>
      <c r="UAV558" s="3"/>
      <c r="UAW558" s="440"/>
      <c r="UAX558" s="3"/>
      <c r="UAY558" s="580"/>
      <c r="UAZ558" s="3"/>
      <c r="UBA558" s="440"/>
      <c r="UBB558" s="3"/>
      <c r="UBC558" s="580"/>
      <c r="UBD558" s="3"/>
      <c r="UBE558" s="440"/>
      <c r="UBF558" s="3"/>
      <c r="UBG558" s="580"/>
      <c r="UBH558" s="3"/>
      <c r="UBI558" s="440"/>
      <c r="UBJ558" s="3"/>
      <c r="UBK558" s="580"/>
      <c r="UBL558" s="3"/>
      <c r="UBM558" s="440"/>
      <c r="UBN558" s="3"/>
      <c r="UBO558" s="580"/>
      <c r="UBP558" s="3"/>
      <c r="UBQ558" s="440"/>
      <c r="UBR558" s="3"/>
      <c r="UBS558" s="580"/>
      <c r="UBT558" s="3"/>
      <c r="UBU558" s="440"/>
      <c r="UBV558" s="3"/>
      <c r="UBW558" s="580"/>
      <c r="UBX558" s="3"/>
      <c r="UBY558" s="440"/>
      <c r="UBZ558" s="3"/>
      <c r="UCA558" s="580"/>
      <c r="UCB558" s="3"/>
      <c r="UCC558" s="440"/>
      <c r="UCD558" s="3"/>
      <c r="UCE558" s="580"/>
      <c r="UCF558" s="3"/>
      <c r="UCG558" s="440"/>
      <c r="UCH558" s="3"/>
      <c r="UCI558" s="580"/>
      <c r="UCJ558" s="3"/>
      <c r="UCK558" s="440"/>
      <c r="UCL558" s="3"/>
      <c r="UCM558" s="580"/>
      <c r="UCN558" s="3"/>
      <c r="UCO558" s="440"/>
      <c r="UCP558" s="3"/>
      <c r="UCQ558" s="580"/>
      <c r="UCR558" s="3"/>
      <c r="UCS558" s="440"/>
      <c r="UCT558" s="3"/>
      <c r="UCU558" s="580"/>
      <c r="UCV558" s="3"/>
      <c r="UCW558" s="440"/>
      <c r="UCX558" s="3"/>
      <c r="UCY558" s="580"/>
      <c r="UCZ558" s="3"/>
      <c r="UDA558" s="440"/>
      <c r="UDB558" s="3"/>
      <c r="UDC558" s="580"/>
      <c r="UDD558" s="3"/>
      <c r="UDE558" s="440"/>
      <c r="UDF558" s="3"/>
      <c r="UDG558" s="580"/>
      <c r="UDH558" s="3"/>
      <c r="UDI558" s="440"/>
      <c r="UDJ558" s="3"/>
      <c r="UDK558" s="580"/>
      <c r="UDL558" s="3"/>
      <c r="UDM558" s="440"/>
      <c r="UDN558" s="3"/>
      <c r="UDO558" s="580"/>
      <c r="UDP558" s="3"/>
      <c r="UDQ558" s="440"/>
      <c r="UDR558" s="3"/>
      <c r="UDS558" s="580"/>
      <c r="UDT558" s="3"/>
      <c r="UDU558" s="440"/>
      <c r="UDV558" s="3"/>
      <c r="UDW558" s="580"/>
      <c r="UDX558" s="3"/>
      <c r="UDY558" s="440"/>
      <c r="UDZ558" s="3"/>
      <c r="UEA558" s="580"/>
      <c r="UEB558" s="3"/>
      <c r="UEC558" s="440"/>
      <c r="UED558" s="3"/>
      <c r="UEE558" s="580"/>
      <c r="UEF558" s="3"/>
      <c r="UEG558" s="440"/>
      <c r="UEH558" s="3"/>
      <c r="UEI558" s="580"/>
      <c r="UEJ558" s="3"/>
      <c r="UEK558" s="440"/>
      <c r="UEL558" s="3"/>
      <c r="UEM558" s="580"/>
      <c r="UEN558" s="3"/>
      <c r="UEO558" s="440"/>
      <c r="UEP558" s="3"/>
      <c r="UEQ558" s="580"/>
      <c r="UER558" s="3"/>
      <c r="UES558" s="440"/>
      <c r="UET558" s="3"/>
      <c r="UEU558" s="580"/>
      <c r="UEV558" s="3"/>
      <c r="UEW558" s="440"/>
      <c r="UEX558" s="3"/>
      <c r="UEY558" s="580"/>
      <c r="UEZ558" s="3"/>
      <c r="UFA558" s="440"/>
      <c r="UFB558" s="3"/>
      <c r="UFC558" s="580"/>
      <c r="UFD558" s="3"/>
      <c r="UFE558" s="440"/>
      <c r="UFF558" s="3"/>
      <c r="UFG558" s="580"/>
      <c r="UFH558" s="3"/>
      <c r="UFI558" s="440"/>
      <c r="UFJ558" s="3"/>
      <c r="UFK558" s="580"/>
      <c r="UFL558" s="3"/>
      <c r="UFM558" s="440"/>
      <c r="UFN558" s="3"/>
      <c r="UFO558" s="580"/>
      <c r="UFP558" s="3"/>
      <c r="UFQ558" s="440"/>
      <c r="UFR558" s="3"/>
      <c r="UFS558" s="580"/>
      <c r="UFT558" s="3"/>
      <c r="UFU558" s="440"/>
      <c r="UFV558" s="3"/>
      <c r="UFW558" s="580"/>
      <c r="UFX558" s="3"/>
      <c r="UFY558" s="440"/>
      <c r="UFZ558" s="3"/>
      <c r="UGA558" s="580"/>
      <c r="UGB558" s="3"/>
      <c r="UGC558" s="440"/>
      <c r="UGD558" s="3"/>
      <c r="UGE558" s="580"/>
      <c r="UGF558" s="3"/>
      <c r="UGG558" s="440"/>
      <c r="UGH558" s="3"/>
      <c r="UGI558" s="580"/>
      <c r="UGJ558" s="3"/>
      <c r="UGK558" s="440"/>
      <c r="UGL558" s="3"/>
      <c r="UGM558" s="580"/>
      <c r="UGN558" s="3"/>
      <c r="UGO558" s="440"/>
      <c r="UGP558" s="3"/>
      <c r="UGQ558" s="580"/>
      <c r="UGR558" s="3"/>
      <c r="UGS558" s="440"/>
      <c r="UGT558" s="3"/>
      <c r="UGU558" s="580"/>
      <c r="UGV558" s="3"/>
      <c r="UGW558" s="440"/>
      <c r="UGX558" s="3"/>
      <c r="UGY558" s="580"/>
      <c r="UGZ558" s="3"/>
      <c r="UHA558" s="440"/>
      <c r="UHB558" s="3"/>
      <c r="UHC558" s="580"/>
      <c r="UHD558" s="3"/>
      <c r="UHE558" s="440"/>
      <c r="UHF558" s="3"/>
      <c r="UHG558" s="580"/>
      <c r="UHH558" s="3"/>
      <c r="UHI558" s="440"/>
      <c r="UHJ558" s="3"/>
      <c r="UHK558" s="580"/>
      <c r="UHL558" s="3"/>
      <c r="UHM558" s="440"/>
      <c r="UHN558" s="3"/>
      <c r="UHO558" s="580"/>
      <c r="UHP558" s="3"/>
      <c r="UHQ558" s="440"/>
      <c r="UHR558" s="3"/>
      <c r="UHS558" s="580"/>
      <c r="UHT558" s="3"/>
      <c r="UHU558" s="440"/>
      <c r="UHV558" s="3"/>
      <c r="UHW558" s="580"/>
      <c r="UHX558" s="3"/>
      <c r="UHY558" s="440"/>
      <c r="UHZ558" s="3"/>
      <c r="UIA558" s="580"/>
      <c r="UIB558" s="3"/>
      <c r="UIC558" s="440"/>
      <c r="UID558" s="3"/>
      <c r="UIE558" s="580"/>
      <c r="UIF558" s="3"/>
      <c r="UIG558" s="440"/>
      <c r="UIH558" s="3"/>
      <c r="UII558" s="580"/>
      <c r="UIJ558" s="3"/>
      <c r="UIK558" s="440"/>
      <c r="UIL558" s="3"/>
      <c r="UIM558" s="580"/>
      <c r="UIN558" s="3"/>
      <c r="UIO558" s="440"/>
      <c r="UIP558" s="3"/>
      <c r="UIQ558" s="580"/>
      <c r="UIR558" s="3"/>
      <c r="UIS558" s="440"/>
      <c r="UIT558" s="3"/>
      <c r="UIU558" s="580"/>
      <c r="UIV558" s="3"/>
      <c r="UIW558" s="440"/>
      <c r="UIX558" s="3"/>
      <c r="UIY558" s="580"/>
      <c r="UIZ558" s="3"/>
      <c r="UJA558" s="440"/>
      <c r="UJB558" s="3"/>
      <c r="UJC558" s="580"/>
      <c r="UJD558" s="3"/>
      <c r="UJE558" s="440"/>
      <c r="UJF558" s="3"/>
      <c r="UJG558" s="580"/>
      <c r="UJH558" s="3"/>
      <c r="UJI558" s="440"/>
      <c r="UJJ558" s="3"/>
      <c r="UJK558" s="580"/>
      <c r="UJL558" s="3"/>
      <c r="UJM558" s="440"/>
      <c r="UJN558" s="3"/>
      <c r="UJO558" s="580"/>
      <c r="UJP558" s="3"/>
      <c r="UJQ558" s="440"/>
      <c r="UJR558" s="3"/>
      <c r="UJS558" s="580"/>
      <c r="UJT558" s="3"/>
      <c r="UJU558" s="440"/>
      <c r="UJV558" s="3"/>
      <c r="UJW558" s="580"/>
      <c r="UJX558" s="3"/>
      <c r="UJY558" s="440"/>
      <c r="UJZ558" s="3"/>
      <c r="UKA558" s="580"/>
      <c r="UKB558" s="3"/>
      <c r="UKC558" s="440"/>
      <c r="UKD558" s="3"/>
      <c r="UKE558" s="580"/>
      <c r="UKF558" s="3"/>
      <c r="UKG558" s="440"/>
      <c r="UKH558" s="3"/>
      <c r="UKI558" s="580"/>
      <c r="UKJ558" s="3"/>
      <c r="UKK558" s="440"/>
      <c r="UKL558" s="3"/>
      <c r="UKM558" s="580"/>
      <c r="UKN558" s="3"/>
      <c r="UKO558" s="440"/>
      <c r="UKP558" s="3"/>
      <c r="UKQ558" s="580"/>
      <c r="UKR558" s="3"/>
      <c r="UKS558" s="440"/>
      <c r="UKT558" s="3"/>
      <c r="UKU558" s="580"/>
      <c r="UKV558" s="3"/>
      <c r="UKW558" s="440"/>
      <c r="UKX558" s="3"/>
      <c r="UKY558" s="580"/>
      <c r="UKZ558" s="3"/>
      <c r="ULA558" s="440"/>
      <c r="ULB558" s="3"/>
      <c r="ULC558" s="580"/>
      <c r="ULD558" s="3"/>
      <c r="ULE558" s="440"/>
      <c r="ULF558" s="3"/>
      <c r="ULG558" s="580"/>
      <c r="ULH558" s="3"/>
      <c r="ULI558" s="440"/>
      <c r="ULJ558" s="3"/>
      <c r="ULK558" s="580"/>
      <c r="ULL558" s="3"/>
      <c r="ULM558" s="440"/>
      <c r="ULN558" s="3"/>
      <c r="ULO558" s="580"/>
      <c r="ULP558" s="3"/>
      <c r="ULQ558" s="440"/>
      <c r="ULR558" s="3"/>
      <c r="ULS558" s="580"/>
      <c r="ULT558" s="3"/>
      <c r="ULU558" s="440"/>
      <c r="ULV558" s="3"/>
      <c r="ULW558" s="580"/>
      <c r="ULX558" s="3"/>
      <c r="ULY558" s="440"/>
      <c r="ULZ558" s="3"/>
      <c r="UMA558" s="580"/>
      <c r="UMB558" s="3"/>
      <c r="UMC558" s="440"/>
      <c r="UMD558" s="3"/>
      <c r="UME558" s="580"/>
      <c r="UMF558" s="3"/>
      <c r="UMG558" s="440"/>
      <c r="UMH558" s="3"/>
      <c r="UMI558" s="580"/>
      <c r="UMJ558" s="3"/>
      <c r="UMK558" s="440"/>
      <c r="UML558" s="3"/>
      <c r="UMM558" s="580"/>
      <c r="UMN558" s="3"/>
      <c r="UMO558" s="440"/>
      <c r="UMP558" s="3"/>
      <c r="UMQ558" s="580"/>
      <c r="UMR558" s="3"/>
      <c r="UMS558" s="440"/>
      <c r="UMT558" s="3"/>
      <c r="UMU558" s="580"/>
      <c r="UMV558" s="3"/>
      <c r="UMW558" s="440"/>
      <c r="UMX558" s="3"/>
      <c r="UMY558" s="580"/>
      <c r="UMZ558" s="3"/>
      <c r="UNA558" s="440"/>
      <c r="UNB558" s="3"/>
      <c r="UNC558" s="580"/>
      <c r="UND558" s="3"/>
      <c r="UNE558" s="440"/>
      <c r="UNF558" s="3"/>
      <c r="UNG558" s="580"/>
      <c r="UNH558" s="3"/>
      <c r="UNI558" s="440"/>
      <c r="UNJ558" s="3"/>
      <c r="UNK558" s="580"/>
      <c r="UNL558" s="3"/>
      <c r="UNM558" s="440"/>
      <c r="UNN558" s="3"/>
      <c r="UNO558" s="580"/>
      <c r="UNP558" s="3"/>
      <c r="UNQ558" s="440"/>
      <c r="UNR558" s="3"/>
      <c r="UNS558" s="580"/>
      <c r="UNT558" s="3"/>
      <c r="UNU558" s="440"/>
      <c r="UNV558" s="3"/>
      <c r="UNW558" s="580"/>
      <c r="UNX558" s="3"/>
      <c r="UNY558" s="440"/>
      <c r="UNZ558" s="3"/>
      <c r="UOA558" s="580"/>
      <c r="UOB558" s="3"/>
      <c r="UOC558" s="440"/>
      <c r="UOD558" s="3"/>
      <c r="UOE558" s="580"/>
      <c r="UOF558" s="3"/>
      <c r="UOG558" s="440"/>
      <c r="UOH558" s="3"/>
      <c r="UOI558" s="580"/>
      <c r="UOJ558" s="3"/>
      <c r="UOK558" s="440"/>
      <c r="UOL558" s="3"/>
      <c r="UOM558" s="580"/>
      <c r="UON558" s="3"/>
      <c r="UOO558" s="440"/>
      <c r="UOP558" s="3"/>
      <c r="UOQ558" s="580"/>
      <c r="UOR558" s="3"/>
      <c r="UOS558" s="440"/>
      <c r="UOT558" s="3"/>
      <c r="UOU558" s="580"/>
      <c r="UOV558" s="3"/>
      <c r="UOW558" s="440"/>
      <c r="UOX558" s="3"/>
      <c r="UOY558" s="580"/>
      <c r="UOZ558" s="3"/>
      <c r="UPA558" s="440"/>
      <c r="UPB558" s="3"/>
      <c r="UPC558" s="580"/>
      <c r="UPD558" s="3"/>
      <c r="UPE558" s="440"/>
      <c r="UPF558" s="3"/>
      <c r="UPG558" s="580"/>
      <c r="UPH558" s="3"/>
      <c r="UPI558" s="440"/>
      <c r="UPJ558" s="3"/>
      <c r="UPK558" s="580"/>
      <c r="UPL558" s="3"/>
      <c r="UPM558" s="440"/>
      <c r="UPN558" s="3"/>
      <c r="UPO558" s="580"/>
      <c r="UPP558" s="3"/>
      <c r="UPQ558" s="440"/>
      <c r="UPR558" s="3"/>
      <c r="UPS558" s="580"/>
      <c r="UPT558" s="3"/>
      <c r="UPU558" s="440"/>
      <c r="UPV558" s="3"/>
      <c r="UPW558" s="580"/>
      <c r="UPX558" s="3"/>
      <c r="UPY558" s="440"/>
      <c r="UPZ558" s="3"/>
      <c r="UQA558" s="580"/>
      <c r="UQB558" s="3"/>
      <c r="UQC558" s="440"/>
      <c r="UQD558" s="3"/>
      <c r="UQE558" s="580"/>
      <c r="UQF558" s="3"/>
      <c r="UQG558" s="440"/>
      <c r="UQH558" s="3"/>
      <c r="UQI558" s="580"/>
      <c r="UQJ558" s="3"/>
      <c r="UQK558" s="440"/>
      <c r="UQL558" s="3"/>
      <c r="UQM558" s="580"/>
      <c r="UQN558" s="3"/>
      <c r="UQO558" s="440"/>
      <c r="UQP558" s="3"/>
      <c r="UQQ558" s="580"/>
      <c r="UQR558" s="3"/>
      <c r="UQS558" s="440"/>
      <c r="UQT558" s="3"/>
      <c r="UQU558" s="580"/>
      <c r="UQV558" s="3"/>
      <c r="UQW558" s="440"/>
      <c r="UQX558" s="3"/>
      <c r="UQY558" s="580"/>
      <c r="UQZ558" s="3"/>
      <c r="URA558" s="440"/>
      <c r="URB558" s="3"/>
      <c r="URC558" s="580"/>
      <c r="URD558" s="3"/>
      <c r="URE558" s="440"/>
      <c r="URF558" s="3"/>
      <c r="URG558" s="580"/>
      <c r="URH558" s="3"/>
      <c r="URI558" s="440"/>
      <c r="URJ558" s="3"/>
      <c r="URK558" s="580"/>
      <c r="URL558" s="3"/>
      <c r="URM558" s="440"/>
      <c r="URN558" s="3"/>
      <c r="URO558" s="580"/>
      <c r="URP558" s="3"/>
      <c r="URQ558" s="440"/>
      <c r="URR558" s="3"/>
      <c r="URS558" s="580"/>
      <c r="URT558" s="3"/>
      <c r="URU558" s="440"/>
      <c r="URV558" s="3"/>
      <c r="URW558" s="580"/>
      <c r="URX558" s="3"/>
      <c r="URY558" s="440"/>
      <c r="URZ558" s="3"/>
      <c r="USA558" s="580"/>
      <c r="USB558" s="3"/>
      <c r="USC558" s="440"/>
      <c r="USD558" s="3"/>
      <c r="USE558" s="580"/>
      <c r="USF558" s="3"/>
      <c r="USG558" s="440"/>
      <c r="USH558" s="3"/>
      <c r="USI558" s="580"/>
      <c r="USJ558" s="3"/>
      <c r="USK558" s="440"/>
      <c r="USL558" s="3"/>
      <c r="USM558" s="580"/>
      <c r="USN558" s="3"/>
      <c r="USO558" s="440"/>
      <c r="USP558" s="3"/>
      <c r="USQ558" s="580"/>
      <c r="USR558" s="3"/>
      <c r="USS558" s="440"/>
      <c r="UST558" s="3"/>
      <c r="USU558" s="580"/>
      <c r="USV558" s="3"/>
      <c r="USW558" s="440"/>
      <c r="USX558" s="3"/>
      <c r="USY558" s="580"/>
      <c r="USZ558" s="3"/>
      <c r="UTA558" s="440"/>
      <c r="UTB558" s="3"/>
      <c r="UTC558" s="580"/>
      <c r="UTD558" s="3"/>
      <c r="UTE558" s="440"/>
      <c r="UTF558" s="3"/>
      <c r="UTG558" s="580"/>
      <c r="UTH558" s="3"/>
      <c r="UTI558" s="440"/>
      <c r="UTJ558" s="3"/>
      <c r="UTK558" s="580"/>
      <c r="UTL558" s="3"/>
      <c r="UTM558" s="440"/>
      <c r="UTN558" s="3"/>
      <c r="UTO558" s="580"/>
      <c r="UTP558" s="3"/>
      <c r="UTQ558" s="440"/>
      <c r="UTR558" s="3"/>
      <c r="UTS558" s="580"/>
      <c r="UTT558" s="3"/>
      <c r="UTU558" s="440"/>
      <c r="UTV558" s="3"/>
      <c r="UTW558" s="580"/>
      <c r="UTX558" s="3"/>
      <c r="UTY558" s="440"/>
      <c r="UTZ558" s="3"/>
      <c r="UUA558" s="580"/>
      <c r="UUB558" s="3"/>
      <c r="UUC558" s="440"/>
      <c r="UUD558" s="3"/>
      <c r="UUE558" s="580"/>
      <c r="UUF558" s="3"/>
      <c r="UUG558" s="440"/>
      <c r="UUH558" s="3"/>
      <c r="UUI558" s="580"/>
      <c r="UUJ558" s="3"/>
      <c r="UUK558" s="440"/>
      <c r="UUL558" s="3"/>
      <c r="UUM558" s="580"/>
      <c r="UUN558" s="3"/>
      <c r="UUO558" s="440"/>
      <c r="UUP558" s="3"/>
      <c r="UUQ558" s="580"/>
      <c r="UUR558" s="3"/>
      <c r="UUS558" s="440"/>
      <c r="UUT558" s="3"/>
      <c r="UUU558" s="580"/>
      <c r="UUV558" s="3"/>
      <c r="UUW558" s="440"/>
      <c r="UUX558" s="3"/>
      <c r="UUY558" s="580"/>
      <c r="UUZ558" s="3"/>
      <c r="UVA558" s="440"/>
      <c r="UVB558" s="3"/>
      <c r="UVC558" s="580"/>
      <c r="UVD558" s="3"/>
      <c r="UVE558" s="440"/>
      <c r="UVF558" s="3"/>
      <c r="UVG558" s="580"/>
      <c r="UVH558" s="3"/>
      <c r="UVI558" s="440"/>
      <c r="UVJ558" s="3"/>
      <c r="UVK558" s="580"/>
      <c r="UVL558" s="3"/>
      <c r="UVM558" s="440"/>
      <c r="UVN558" s="3"/>
      <c r="UVO558" s="580"/>
      <c r="UVP558" s="3"/>
      <c r="UVQ558" s="440"/>
      <c r="UVR558" s="3"/>
      <c r="UVS558" s="580"/>
      <c r="UVT558" s="3"/>
      <c r="UVU558" s="440"/>
      <c r="UVV558" s="3"/>
      <c r="UVW558" s="580"/>
      <c r="UVX558" s="3"/>
      <c r="UVY558" s="440"/>
      <c r="UVZ558" s="3"/>
      <c r="UWA558" s="580"/>
      <c r="UWB558" s="3"/>
      <c r="UWC558" s="440"/>
      <c r="UWD558" s="3"/>
      <c r="UWE558" s="580"/>
      <c r="UWF558" s="3"/>
      <c r="UWG558" s="440"/>
      <c r="UWH558" s="3"/>
      <c r="UWI558" s="580"/>
      <c r="UWJ558" s="3"/>
      <c r="UWK558" s="440"/>
      <c r="UWL558" s="3"/>
      <c r="UWM558" s="580"/>
      <c r="UWN558" s="3"/>
      <c r="UWO558" s="440"/>
      <c r="UWP558" s="3"/>
      <c r="UWQ558" s="580"/>
      <c r="UWR558" s="3"/>
      <c r="UWS558" s="440"/>
      <c r="UWT558" s="3"/>
      <c r="UWU558" s="580"/>
      <c r="UWV558" s="3"/>
      <c r="UWW558" s="440"/>
      <c r="UWX558" s="3"/>
      <c r="UWY558" s="580"/>
      <c r="UWZ558" s="3"/>
      <c r="UXA558" s="440"/>
      <c r="UXB558" s="3"/>
      <c r="UXC558" s="580"/>
      <c r="UXD558" s="3"/>
      <c r="UXE558" s="440"/>
      <c r="UXF558" s="3"/>
      <c r="UXG558" s="580"/>
      <c r="UXH558" s="3"/>
      <c r="UXI558" s="440"/>
      <c r="UXJ558" s="3"/>
      <c r="UXK558" s="580"/>
      <c r="UXL558" s="3"/>
      <c r="UXM558" s="440"/>
      <c r="UXN558" s="3"/>
      <c r="UXO558" s="580"/>
      <c r="UXP558" s="3"/>
      <c r="UXQ558" s="440"/>
      <c r="UXR558" s="3"/>
      <c r="UXS558" s="580"/>
      <c r="UXT558" s="3"/>
      <c r="UXU558" s="440"/>
      <c r="UXV558" s="3"/>
      <c r="UXW558" s="580"/>
      <c r="UXX558" s="3"/>
      <c r="UXY558" s="440"/>
      <c r="UXZ558" s="3"/>
      <c r="UYA558" s="580"/>
      <c r="UYB558" s="3"/>
      <c r="UYC558" s="440"/>
      <c r="UYD558" s="3"/>
      <c r="UYE558" s="580"/>
      <c r="UYF558" s="3"/>
      <c r="UYG558" s="440"/>
      <c r="UYH558" s="3"/>
      <c r="UYI558" s="580"/>
      <c r="UYJ558" s="3"/>
      <c r="UYK558" s="440"/>
      <c r="UYL558" s="3"/>
      <c r="UYM558" s="580"/>
      <c r="UYN558" s="3"/>
      <c r="UYO558" s="440"/>
      <c r="UYP558" s="3"/>
      <c r="UYQ558" s="580"/>
      <c r="UYR558" s="3"/>
      <c r="UYS558" s="440"/>
      <c r="UYT558" s="3"/>
      <c r="UYU558" s="580"/>
      <c r="UYV558" s="3"/>
      <c r="UYW558" s="440"/>
      <c r="UYX558" s="3"/>
      <c r="UYY558" s="580"/>
      <c r="UYZ558" s="3"/>
      <c r="UZA558" s="440"/>
      <c r="UZB558" s="3"/>
      <c r="UZC558" s="580"/>
      <c r="UZD558" s="3"/>
      <c r="UZE558" s="440"/>
      <c r="UZF558" s="3"/>
      <c r="UZG558" s="580"/>
      <c r="UZH558" s="3"/>
      <c r="UZI558" s="440"/>
      <c r="UZJ558" s="3"/>
      <c r="UZK558" s="580"/>
      <c r="UZL558" s="3"/>
      <c r="UZM558" s="440"/>
      <c r="UZN558" s="3"/>
      <c r="UZO558" s="580"/>
      <c r="UZP558" s="3"/>
      <c r="UZQ558" s="440"/>
      <c r="UZR558" s="3"/>
      <c r="UZS558" s="580"/>
      <c r="UZT558" s="3"/>
      <c r="UZU558" s="440"/>
      <c r="UZV558" s="3"/>
      <c r="UZW558" s="580"/>
      <c r="UZX558" s="3"/>
      <c r="UZY558" s="440"/>
      <c r="UZZ558" s="3"/>
      <c r="VAA558" s="580"/>
      <c r="VAB558" s="3"/>
      <c r="VAC558" s="440"/>
      <c r="VAD558" s="3"/>
      <c r="VAE558" s="580"/>
      <c r="VAF558" s="3"/>
      <c r="VAG558" s="440"/>
      <c r="VAH558" s="3"/>
      <c r="VAI558" s="580"/>
      <c r="VAJ558" s="3"/>
      <c r="VAK558" s="440"/>
      <c r="VAL558" s="3"/>
      <c r="VAM558" s="580"/>
      <c r="VAN558" s="3"/>
      <c r="VAO558" s="440"/>
      <c r="VAP558" s="3"/>
      <c r="VAQ558" s="580"/>
      <c r="VAR558" s="3"/>
      <c r="VAS558" s="440"/>
      <c r="VAT558" s="3"/>
      <c r="VAU558" s="580"/>
      <c r="VAV558" s="3"/>
      <c r="VAW558" s="440"/>
      <c r="VAX558" s="3"/>
      <c r="VAY558" s="580"/>
      <c r="VAZ558" s="3"/>
      <c r="VBA558" s="440"/>
      <c r="VBB558" s="3"/>
      <c r="VBC558" s="580"/>
      <c r="VBD558" s="3"/>
      <c r="VBE558" s="440"/>
      <c r="VBF558" s="3"/>
      <c r="VBG558" s="580"/>
      <c r="VBH558" s="3"/>
      <c r="VBI558" s="440"/>
      <c r="VBJ558" s="3"/>
      <c r="VBK558" s="580"/>
      <c r="VBL558" s="3"/>
      <c r="VBM558" s="440"/>
      <c r="VBN558" s="3"/>
      <c r="VBO558" s="580"/>
      <c r="VBP558" s="3"/>
      <c r="VBQ558" s="440"/>
      <c r="VBR558" s="3"/>
      <c r="VBS558" s="580"/>
      <c r="VBT558" s="3"/>
      <c r="VBU558" s="440"/>
      <c r="VBV558" s="3"/>
      <c r="VBW558" s="580"/>
      <c r="VBX558" s="3"/>
      <c r="VBY558" s="440"/>
      <c r="VBZ558" s="3"/>
      <c r="VCA558" s="580"/>
      <c r="VCB558" s="3"/>
      <c r="VCC558" s="440"/>
      <c r="VCD558" s="3"/>
      <c r="VCE558" s="580"/>
      <c r="VCF558" s="3"/>
      <c r="VCG558" s="440"/>
      <c r="VCH558" s="3"/>
      <c r="VCI558" s="580"/>
      <c r="VCJ558" s="3"/>
      <c r="VCK558" s="440"/>
      <c r="VCL558" s="3"/>
      <c r="VCM558" s="580"/>
      <c r="VCN558" s="3"/>
      <c r="VCO558" s="440"/>
      <c r="VCP558" s="3"/>
      <c r="VCQ558" s="580"/>
      <c r="VCR558" s="3"/>
      <c r="VCS558" s="440"/>
      <c r="VCT558" s="3"/>
      <c r="VCU558" s="580"/>
      <c r="VCV558" s="3"/>
      <c r="VCW558" s="440"/>
      <c r="VCX558" s="3"/>
      <c r="VCY558" s="580"/>
      <c r="VCZ558" s="3"/>
      <c r="VDA558" s="440"/>
      <c r="VDB558" s="3"/>
      <c r="VDC558" s="580"/>
      <c r="VDD558" s="3"/>
      <c r="VDE558" s="440"/>
      <c r="VDF558" s="3"/>
      <c r="VDG558" s="580"/>
      <c r="VDH558" s="3"/>
      <c r="VDI558" s="440"/>
      <c r="VDJ558" s="3"/>
      <c r="VDK558" s="580"/>
      <c r="VDL558" s="3"/>
      <c r="VDM558" s="440"/>
      <c r="VDN558" s="3"/>
      <c r="VDO558" s="580"/>
      <c r="VDP558" s="3"/>
      <c r="VDQ558" s="440"/>
      <c r="VDR558" s="3"/>
      <c r="VDS558" s="580"/>
      <c r="VDT558" s="3"/>
      <c r="VDU558" s="440"/>
      <c r="VDV558" s="3"/>
      <c r="VDW558" s="580"/>
      <c r="VDX558" s="3"/>
      <c r="VDY558" s="440"/>
      <c r="VDZ558" s="3"/>
      <c r="VEA558" s="580"/>
      <c r="VEB558" s="3"/>
      <c r="VEC558" s="440"/>
      <c r="VED558" s="3"/>
      <c r="VEE558" s="580"/>
      <c r="VEF558" s="3"/>
      <c r="VEG558" s="440"/>
      <c r="VEH558" s="3"/>
      <c r="VEI558" s="580"/>
      <c r="VEJ558" s="3"/>
      <c r="VEK558" s="440"/>
      <c r="VEL558" s="3"/>
      <c r="VEM558" s="580"/>
      <c r="VEN558" s="3"/>
      <c r="VEO558" s="440"/>
      <c r="VEP558" s="3"/>
      <c r="VEQ558" s="580"/>
      <c r="VER558" s="3"/>
      <c r="VES558" s="440"/>
      <c r="VET558" s="3"/>
      <c r="VEU558" s="580"/>
      <c r="VEV558" s="3"/>
      <c r="VEW558" s="440"/>
      <c r="VEX558" s="3"/>
      <c r="VEY558" s="580"/>
      <c r="VEZ558" s="3"/>
      <c r="VFA558" s="440"/>
      <c r="VFB558" s="3"/>
      <c r="VFC558" s="580"/>
      <c r="VFD558" s="3"/>
      <c r="VFE558" s="440"/>
      <c r="VFF558" s="3"/>
      <c r="VFG558" s="580"/>
      <c r="VFH558" s="3"/>
      <c r="VFI558" s="440"/>
      <c r="VFJ558" s="3"/>
      <c r="VFK558" s="580"/>
      <c r="VFL558" s="3"/>
      <c r="VFM558" s="440"/>
      <c r="VFN558" s="3"/>
      <c r="VFO558" s="580"/>
      <c r="VFP558" s="3"/>
      <c r="VFQ558" s="440"/>
      <c r="VFR558" s="3"/>
      <c r="VFS558" s="580"/>
      <c r="VFT558" s="3"/>
      <c r="VFU558" s="440"/>
      <c r="VFV558" s="3"/>
      <c r="VFW558" s="580"/>
      <c r="VFX558" s="3"/>
      <c r="VFY558" s="440"/>
      <c r="VFZ558" s="3"/>
      <c r="VGA558" s="580"/>
      <c r="VGB558" s="3"/>
      <c r="VGC558" s="440"/>
      <c r="VGD558" s="3"/>
      <c r="VGE558" s="580"/>
      <c r="VGF558" s="3"/>
      <c r="VGG558" s="440"/>
      <c r="VGH558" s="3"/>
      <c r="VGI558" s="580"/>
      <c r="VGJ558" s="3"/>
      <c r="VGK558" s="440"/>
      <c r="VGL558" s="3"/>
      <c r="VGM558" s="580"/>
      <c r="VGN558" s="3"/>
      <c r="VGO558" s="440"/>
      <c r="VGP558" s="3"/>
      <c r="VGQ558" s="580"/>
      <c r="VGR558" s="3"/>
      <c r="VGS558" s="440"/>
      <c r="VGT558" s="3"/>
      <c r="VGU558" s="580"/>
      <c r="VGV558" s="3"/>
      <c r="VGW558" s="440"/>
      <c r="VGX558" s="3"/>
      <c r="VGY558" s="580"/>
      <c r="VGZ558" s="3"/>
      <c r="VHA558" s="440"/>
      <c r="VHB558" s="3"/>
      <c r="VHC558" s="580"/>
      <c r="VHD558" s="3"/>
      <c r="VHE558" s="440"/>
      <c r="VHF558" s="3"/>
      <c r="VHG558" s="580"/>
      <c r="VHH558" s="3"/>
      <c r="VHI558" s="440"/>
      <c r="VHJ558" s="3"/>
      <c r="VHK558" s="580"/>
      <c r="VHL558" s="3"/>
      <c r="VHM558" s="440"/>
      <c r="VHN558" s="3"/>
      <c r="VHO558" s="580"/>
      <c r="VHP558" s="3"/>
      <c r="VHQ558" s="440"/>
      <c r="VHR558" s="3"/>
      <c r="VHS558" s="580"/>
      <c r="VHT558" s="3"/>
      <c r="VHU558" s="440"/>
      <c r="VHV558" s="3"/>
      <c r="VHW558" s="580"/>
      <c r="VHX558" s="3"/>
      <c r="VHY558" s="440"/>
      <c r="VHZ558" s="3"/>
      <c r="VIA558" s="580"/>
      <c r="VIB558" s="3"/>
      <c r="VIC558" s="440"/>
      <c r="VID558" s="3"/>
      <c r="VIE558" s="580"/>
      <c r="VIF558" s="3"/>
      <c r="VIG558" s="440"/>
      <c r="VIH558" s="3"/>
      <c r="VII558" s="580"/>
      <c r="VIJ558" s="3"/>
      <c r="VIK558" s="440"/>
      <c r="VIL558" s="3"/>
      <c r="VIM558" s="580"/>
      <c r="VIN558" s="3"/>
      <c r="VIO558" s="440"/>
      <c r="VIP558" s="3"/>
      <c r="VIQ558" s="580"/>
      <c r="VIR558" s="3"/>
      <c r="VIS558" s="440"/>
      <c r="VIT558" s="3"/>
      <c r="VIU558" s="580"/>
      <c r="VIV558" s="3"/>
      <c r="VIW558" s="440"/>
      <c r="VIX558" s="3"/>
      <c r="VIY558" s="580"/>
      <c r="VIZ558" s="3"/>
      <c r="VJA558" s="440"/>
      <c r="VJB558" s="3"/>
      <c r="VJC558" s="580"/>
      <c r="VJD558" s="3"/>
      <c r="VJE558" s="440"/>
      <c r="VJF558" s="3"/>
      <c r="VJG558" s="580"/>
      <c r="VJH558" s="3"/>
      <c r="VJI558" s="440"/>
      <c r="VJJ558" s="3"/>
      <c r="VJK558" s="580"/>
      <c r="VJL558" s="3"/>
      <c r="VJM558" s="440"/>
      <c r="VJN558" s="3"/>
      <c r="VJO558" s="580"/>
      <c r="VJP558" s="3"/>
      <c r="VJQ558" s="440"/>
      <c r="VJR558" s="3"/>
      <c r="VJS558" s="580"/>
      <c r="VJT558" s="3"/>
      <c r="VJU558" s="440"/>
      <c r="VJV558" s="3"/>
      <c r="VJW558" s="580"/>
      <c r="VJX558" s="3"/>
      <c r="VJY558" s="440"/>
      <c r="VJZ558" s="3"/>
      <c r="VKA558" s="580"/>
      <c r="VKB558" s="3"/>
      <c r="VKC558" s="440"/>
      <c r="VKD558" s="3"/>
      <c r="VKE558" s="580"/>
      <c r="VKF558" s="3"/>
      <c r="VKG558" s="440"/>
      <c r="VKH558" s="3"/>
      <c r="VKI558" s="580"/>
      <c r="VKJ558" s="3"/>
      <c r="VKK558" s="440"/>
      <c r="VKL558" s="3"/>
      <c r="VKM558" s="580"/>
      <c r="VKN558" s="3"/>
      <c r="VKO558" s="440"/>
      <c r="VKP558" s="3"/>
      <c r="VKQ558" s="580"/>
      <c r="VKR558" s="3"/>
      <c r="VKS558" s="440"/>
      <c r="VKT558" s="3"/>
      <c r="VKU558" s="580"/>
      <c r="VKV558" s="3"/>
      <c r="VKW558" s="440"/>
      <c r="VKX558" s="3"/>
      <c r="VKY558" s="580"/>
      <c r="VKZ558" s="3"/>
      <c r="VLA558" s="440"/>
      <c r="VLB558" s="3"/>
      <c r="VLC558" s="580"/>
      <c r="VLD558" s="3"/>
      <c r="VLE558" s="440"/>
      <c r="VLF558" s="3"/>
      <c r="VLG558" s="580"/>
      <c r="VLH558" s="3"/>
      <c r="VLI558" s="440"/>
      <c r="VLJ558" s="3"/>
      <c r="VLK558" s="580"/>
      <c r="VLL558" s="3"/>
      <c r="VLM558" s="440"/>
      <c r="VLN558" s="3"/>
      <c r="VLO558" s="580"/>
      <c r="VLP558" s="3"/>
      <c r="VLQ558" s="440"/>
      <c r="VLR558" s="3"/>
      <c r="VLS558" s="580"/>
      <c r="VLT558" s="3"/>
      <c r="VLU558" s="440"/>
      <c r="VLV558" s="3"/>
      <c r="VLW558" s="580"/>
      <c r="VLX558" s="3"/>
      <c r="VLY558" s="440"/>
      <c r="VLZ558" s="3"/>
      <c r="VMA558" s="580"/>
      <c r="VMB558" s="3"/>
      <c r="VMC558" s="440"/>
      <c r="VMD558" s="3"/>
      <c r="VME558" s="580"/>
      <c r="VMF558" s="3"/>
      <c r="VMG558" s="440"/>
      <c r="VMH558" s="3"/>
      <c r="VMI558" s="580"/>
      <c r="VMJ558" s="3"/>
      <c r="VMK558" s="440"/>
      <c r="VML558" s="3"/>
      <c r="VMM558" s="580"/>
      <c r="VMN558" s="3"/>
      <c r="VMO558" s="440"/>
      <c r="VMP558" s="3"/>
      <c r="VMQ558" s="580"/>
      <c r="VMR558" s="3"/>
      <c r="VMS558" s="440"/>
      <c r="VMT558" s="3"/>
      <c r="VMU558" s="580"/>
      <c r="VMV558" s="3"/>
      <c r="VMW558" s="440"/>
      <c r="VMX558" s="3"/>
      <c r="VMY558" s="580"/>
      <c r="VMZ558" s="3"/>
      <c r="VNA558" s="440"/>
      <c r="VNB558" s="3"/>
      <c r="VNC558" s="580"/>
      <c r="VND558" s="3"/>
      <c r="VNE558" s="440"/>
      <c r="VNF558" s="3"/>
      <c r="VNG558" s="580"/>
      <c r="VNH558" s="3"/>
      <c r="VNI558" s="440"/>
      <c r="VNJ558" s="3"/>
      <c r="VNK558" s="580"/>
      <c r="VNL558" s="3"/>
      <c r="VNM558" s="440"/>
      <c r="VNN558" s="3"/>
      <c r="VNO558" s="580"/>
      <c r="VNP558" s="3"/>
      <c r="VNQ558" s="440"/>
      <c r="VNR558" s="3"/>
      <c r="VNS558" s="580"/>
      <c r="VNT558" s="3"/>
      <c r="VNU558" s="440"/>
      <c r="VNV558" s="3"/>
      <c r="VNW558" s="580"/>
      <c r="VNX558" s="3"/>
      <c r="VNY558" s="440"/>
      <c r="VNZ558" s="3"/>
      <c r="VOA558" s="580"/>
      <c r="VOB558" s="3"/>
      <c r="VOC558" s="440"/>
      <c r="VOD558" s="3"/>
      <c r="VOE558" s="580"/>
      <c r="VOF558" s="3"/>
      <c r="VOG558" s="440"/>
      <c r="VOH558" s="3"/>
      <c r="VOI558" s="580"/>
      <c r="VOJ558" s="3"/>
      <c r="VOK558" s="440"/>
      <c r="VOL558" s="3"/>
      <c r="VOM558" s="580"/>
      <c r="VON558" s="3"/>
      <c r="VOO558" s="440"/>
      <c r="VOP558" s="3"/>
      <c r="VOQ558" s="580"/>
      <c r="VOR558" s="3"/>
      <c r="VOS558" s="440"/>
      <c r="VOT558" s="3"/>
      <c r="VOU558" s="580"/>
      <c r="VOV558" s="3"/>
      <c r="VOW558" s="440"/>
      <c r="VOX558" s="3"/>
      <c r="VOY558" s="580"/>
      <c r="VOZ558" s="3"/>
      <c r="VPA558" s="440"/>
      <c r="VPB558" s="3"/>
      <c r="VPC558" s="580"/>
      <c r="VPD558" s="3"/>
      <c r="VPE558" s="440"/>
      <c r="VPF558" s="3"/>
      <c r="VPG558" s="580"/>
      <c r="VPH558" s="3"/>
      <c r="VPI558" s="440"/>
      <c r="VPJ558" s="3"/>
      <c r="VPK558" s="580"/>
      <c r="VPL558" s="3"/>
      <c r="VPM558" s="440"/>
      <c r="VPN558" s="3"/>
      <c r="VPO558" s="580"/>
      <c r="VPP558" s="3"/>
      <c r="VPQ558" s="440"/>
      <c r="VPR558" s="3"/>
      <c r="VPS558" s="580"/>
      <c r="VPT558" s="3"/>
      <c r="VPU558" s="440"/>
      <c r="VPV558" s="3"/>
      <c r="VPW558" s="580"/>
      <c r="VPX558" s="3"/>
      <c r="VPY558" s="440"/>
      <c r="VPZ558" s="3"/>
      <c r="VQA558" s="580"/>
      <c r="VQB558" s="3"/>
      <c r="VQC558" s="440"/>
      <c r="VQD558" s="3"/>
      <c r="VQE558" s="580"/>
      <c r="VQF558" s="3"/>
      <c r="VQG558" s="440"/>
      <c r="VQH558" s="3"/>
      <c r="VQI558" s="580"/>
      <c r="VQJ558" s="3"/>
      <c r="VQK558" s="440"/>
      <c r="VQL558" s="3"/>
      <c r="VQM558" s="580"/>
      <c r="VQN558" s="3"/>
      <c r="VQO558" s="440"/>
      <c r="VQP558" s="3"/>
      <c r="VQQ558" s="580"/>
      <c r="VQR558" s="3"/>
      <c r="VQS558" s="440"/>
      <c r="VQT558" s="3"/>
      <c r="VQU558" s="580"/>
      <c r="VQV558" s="3"/>
      <c r="VQW558" s="440"/>
      <c r="VQX558" s="3"/>
      <c r="VQY558" s="580"/>
      <c r="VQZ558" s="3"/>
      <c r="VRA558" s="440"/>
      <c r="VRB558" s="3"/>
      <c r="VRC558" s="580"/>
      <c r="VRD558" s="3"/>
      <c r="VRE558" s="440"/>
      <c r="VRF558" s="3"/>
      <c r="VRG558" s="580"/>
      <c r="VRH558" s="3"/>
      <c r="VRI558" s="440"/>
      <c r="VRJ558" s="3"/>
      <c r="VRK558" s="580"/>
      <c r="VRL558" s="3"/>
      <c r="VRM558" s="440"/>
      <c r="VRN558" s="3"/>
      <c r="VRO558" s="580"/>
      <c r="VRP558" s="3"/>
      <c r="VRQ558" s="440"/>
      <c r="VRR558" s="3"/>
      <c r="VRS558" s="580"/>
      <c r="VRT558" s="3"/>
      <c r="VRU558" s="440"/>
      <c r="VRV558" s="3"/>
      <c r="VRW558" s="580"/>
      <c r="VRX558" s="3"/>
      <c r="VRY558" s="440"/>
      <c r="VRZ558" s="3"/>
      <c r="VSA558" s="580"/>
      <c r="VSB558" s="3"/>
      <c r="VSC558" s="440"/>
      <c r="VSD558" s="3"/>
      <c r="VSE558" s="580"/>
      <c r="VSF558" s="3"/>
      <c r="VSG558" s="440"/>
      <c r="VSH558" s="3"/>
      <c r="VSI558" s="580"/>
      <c r="VSJ558" s="3"/>
      <c r="VSK558" s="440"/>
      <c r="VSL558" s="3"/>
      <c r="VSM558" s="580"/>
      <c r="VSN558" s="3"/>
      <c r="VSO558" s="440"/>
      <c r="VSP558" s="3"/>
      <c r="VSQ558" s="580"/>
      <c r="VSR558" s="3"/>
      <c r="VSS558" s="440"/>
      <c r="VST558" s="3"/>
      <c r="VSU558" s="580"/>
      <c r="VSV558" s="3"/>
      <c r="VSW558" s="440"/>
      <c r="VSX558" s="3"/>
      <c r="VSY558" s="580"/>
      <c r="VSZ558" s="3"/>
      <c r="VTA558" s="440"/>
      <c r="VTB558" s="3"/>
      <c r="VTC558" s="580"/>
      <c r="VTD558" s="3"/>
      <c r="VTE558" s="440"/>
      <c r="VTF558" s="3"/>
      <c r="VTG558" s="580"/>
      <c r="VTH558" s="3"/>
      <c r="VTI558" s="440"/>
      <c r="VTJ558" s="3"/>
      <c r="VTK558" s="580"/>
      <c r="VTL558" s="3"/>
      <c r="VTM558" s="440"/>
      <c r="VTN558" s="3"/>
      <c r="VTO558" s="580"/>
      <c r="VTP558" s="3"/>
      <c r="VTQ558" s="440"/>
      <c r="VTR558" s="3"/>
      <c r="VTS558" s="580"/>
      <c r="VTT558" s="3"/>
      <c r="VTU558" s="440"/>
      <c r="VTV558" s="3"/>
      <c r="VTW558" s="580"/>
      <c r="VTX558" s="3"/>
      <c r="VTY558" s="440"/>
      <c r="VTZ558" s="3"/>
      <c r="VUA558" s="580"/>
      <c r="VUB558" s="3"/>
      <c r="VUC558" s="440"/>
      <c r="VUD558" s="3"/>
      <c r="VUE558" s="580"/>
      <c r="VUF558" s="3"/>
      <c r="VUG558" s="440"/>
      <c r="VUH558" s="3"/>
      <c r="VUI558" s="580"/>
      <c r="VUJ558" s="3"/>
      <c r="VUK558" s="440"/>
      <c r="VUL558" s="3"/>
      <c r="VUM558" s="580"/>
      <c r="VUN558" s="3"/>
      <c r="VUO558" s="440"/>
      <c r="VUP558" s="3"/>
      <c r="VUQ558" s="580"/>
      <c r="VUR558" s="3"/>
      <c r="VUS558" s="440"/>
      <c r="VUT558" s="3"/>
      <c r="VUU558" s="580"/>
      <c r="VUV558" s="3"/>
      <c r="VUW558" s="440"/>
      <c r="VUX558" s="3"/>
      <c r="VUY558" s="580"/>
      <c r="VUZ558" s="3"/>
      <c r="VVA558" s="440"/>
      <c r="VVB558" s="3"/>
      <c r="VVC558" s="580"/>
      <c r="VVD558" s="3"/>
      <c r="VVE558" s="440"/>
      <c r="VVF558" s="3"/>
      <c r="VVG558" s="580"/>
      <c r="VVH558" s="3"/>
      <c r="VVI558" s="440"/>
      <c r="VVJ558" s="3"/>
      <c r="VVK558" s="580"/>
      <c r="VVL558" s="3"/>
      <c r="VVM558" s="440"/>
      <c r="VVN558" s="3"/>
      <c r="VVO558" s="580"/>
      <c r="VVP558" s="3"/>
      <c r="VVQ558" s="440"/>
      <c r="VVR558" s="3"/>
      <c r="VVS558" s="580"/>
      <c r="VVT558" s="3"/>
      <c r="VVU558" s="440"/>
      <c r="VVV558" s="3"/>
      <c r="VVW558" s="580"/>
      <c r="VVX558" s="3"/>
      <c r="VVY558" s="440"/>
      <c r="VVZ558" s="3"/>
      <c r="VWA558" s="580"/>
      <c r="VWB558" s="3"/>
      <c r="VWC558" s="440"/>
      <c r="VWD558" s="3"/>
      <c r="VWE558" s="580"/>
      <c r="VWF558" s="3"/>
      <c r="VWG558" s="440"/>
      <c r="VWH558" s="3"/>
      <c r="VWI558" s="580"/>
      <c r="VWJ558" s="3"/>
      <c r="VWK558" s="440"/>
      <c r="VWL558" s="3"/>
      <c r="VWM558" s="580"/>
      <c r="VWN558" s="3"/>
      <c r="VWO558" s="440"/>
      <c r="VWP558" s="3"/>
      <c r="VWQ558" s="580"/>
      <c r="VWR558" s="3"/>
      <c r="VWS558" s="440"/>
      <c r="VWT558" s="3"/>
      <c r="VWU558" s="580"/>
      <c r="VWV558" s="3"/>
      <c r="VWW558" s="440"/>
      <c r="VWX558" s="3"/>
      <c r="VWY558" s="580"/>
      <c r="VWZ558" s="3"/>
      <c r="VXA558" s="440"/>
      <c r="VXB558" s="3"/>
      <c r="VXC558" s="580"/>
      <c r="VXD558" s="3"/>
      <c r="VXE558" s="440"/>
      <c r="VXF558" s="3"/>
      <c r="VXG558" s="580"/>
      <c r="VXH558" s="3"/>
      <c r="VXI558" s="440"/>
      <c r="VXJ558" s="3"/>
      <c r="VXK558" s="580"/>
      <c r="VXL558" s="3"/>
      <c r="VXM558" s="440"/>
      <c r="VXN558" s="3"/>
      <c r="VXO558" s="580"/>
      <c r="VXP558" s="3"/>
      <c r="VXQ558" s="440"/>
      <c r="VXR558" s="3"/>
      <c r="VXS558" s="580"/>
      <c r="VXT558" s="3"/>
      <c r="VXU558" s="440"/>
      <c r="VXV558" s="3"/>
      <c r="VXW558" s="580"/>
      <c r="VXX558" s="3"/>
      <c r="VXY558" s="440"/>
      <c r="VXZ558" s="3"/>
      <c r="VYA558" s="580"/>
      <c r="VYB558" s="3"/>
      <c r="VYC558" s="440"/>
      <c r="VYD558" s="3"/>
      <c r="VYE558" s="580"/>
      <c r="VYF558" s="3"/>
      <c r="VYG558" s="440"/>
      <c r="VYH558" s="3"/>
      <c r="VYI558" s="580"/>
      <c r="VYJ558" s="3"/>
      <c r="VYK558" s="440"/>
      <c r="VYL558" s="3"/>
      <c r="VYM558" s="580"/>
      <c r="VYN558" s="3"/>
      <c r="VYO558" s="440"/>
      <c r="VYP558" s="3"/>
      <c r="VYQ558" s="580"/>
      <c r="VYR558" s="3"/>
      <c r="VYS558" s="440"/>
      <c r="VYT558" s="3"/>
      <c r="VYU558" s="580"/>
      <c r="VYV558" s="3"/>
      <c r="VYW558" s="440"/>
      <c r="VYX558" s="3"/>
      <c r="VYY558" s="580"/>
      <c r="VYZ558" s="3"/>
      <c r="VZA558" s="440"/>
      <c r="VZB558" s="3"/>
      <c r="VZC558" s="580"/>
      <c r="VZD558" s="3"/>
      <c r="VZE558" s="440"/>
      <c r="VZF558" s="3"/>
      <c r="VZG558" s="580"/>
      <c r="VZH558" s="3"/>
      <c r="VZI558" s="440"/>
      <c r="VZJ558" s="3"/>
      <c r="VZK558" s="580"/>
      <c r="VZL558" s="3"/>
      <c r="VZM558" s="440"/>
      <c r="VZN558" s="3"/>
      <c r="VZO558" s="580"/>
      <c r="VZP558" s="3"/>
      <c r="VZQ558" s="440"/>
      <c r="VZR558" s="3"/>
      <c r="VZS558" s="580"/>
      <c r="VZT558" s="3"/>
      <c r="VZU558" s="440"/>
      <c r="VZV558" s="3"/>
      <c r="VZW558" s="580"/>
      <c r="VZX558" s="3"/>
      <c r="VZY558" s="440"/>
      <c r="VZZ558" s="3"/>
      <c r="WAA558" s="580"/>
      <c r="WAB558" s="3"/>
      <c r="WAC558" s="440"/>
      <c r="WAD558" s="3"/>
      <c r="WAE558" s="580"/>
      <c r="WAF558" s="3"/>
      <c r="WAG558" s="440"/>
      <c r="WAH558" s="3"/>
      <c r="WAI558" s="580"/>
      <c r="WAJ558" s="3"/>
      <c r="WAK558" s="440"/>
      <c r="WAL558" s="3"/>
      <c r="WAM558" s="580"/>
      <c r="WAN558" s="3"/>
      <c r="WAO558" s="440"/>
      <c r="WAP558" s="3"/>
      <c r="WAQ558" s="580"/>
      <c r="WAR558" s="3"/>
      <c r="WAS558" s="440"/>
      <c r="WAT558" s="3"/>
      <c r="WAU558" s="580"/>
      <c r="WAV558" s="3"/>
      <c r="WAW558" s="440"/>
      <c r="WAX558" s="3"/>
      <c r="WAY558" s="580"/>
      <c r="WAZ558" s="3"/>
      <c r="WBA558" s="440"/>
      <c r="WBB558" s="3"/>
      <c r="WBC558" s="580"/>
      <c r="WBD558" s="3"/>
      <c r="WBE558" s="440"/>
      <c r="WBF558" s="3"/>
      <c r="WBG558" s="580"/>
      <c r="WBH558" s="3"/>
      <c r="WBI558" s="440"/>
      <c r="WBJ558" s="3"/>
      <c r="WBK558" s="580"/>
      <c r="WBL558" s="3"/>
      <c r="WBM558" s="440"/>
      <c r="WBN558" s="3"/>
      <c r="WBO558" s="580"/>
      <c r="WBP558" s="3"/>
      <c r="WBQ558" s="440"/>
      <c r="WBR558" s="3"/>
      <c r="WBS558" s="580"/>
      <c r="WBT558" s="3"/>
      <c r="WBU558" s="440"/>
      <c r="WBV558" s="3"/>
      <c r="WBW558" s="580"/>
      <c r="WBX558" s="3"/>
      <c r="WBY558" s="440"/>
      <c r="WBZ558" s="3"/>
      <c r="WCA558" s="580"/>
      <c r="WCB558" s="3"/>
      <c r="WCC558" s="440"/>
      <c r="WCD558" s="3"/>
      <c r="WCE558" s="580"/>
      <c r="WCF558" s="3"/>
      <c r="WCG558" s="440"/>
      <c r="WCH558" s="3"/>
      <c r="WCI558" s="580"/>
      <c r="WCJ558" s="3"/>
      <c r="WCK558" s="440"/>
      <c r="WCL558" s="3"/>
      <c r="WCM558" s="580"/>
      <c r="WCN558" s="3"/>
      <c r="WCO558" s="440"/>
      <c r="WCP558" s="3"/>
      <c r="WCQ558" s="580"/>
      <c r="WCR558" s="3"/>
      <c r="WCS558" s="440"/>
      <c r="WCT558" s="3"/>
      <c r="WCU558" s="580"/>
      <c r="WCV558" s="3"/>
      <c r="WCW558" s="440"/>
      <c r="WCX558" s="3"/>
      <c r="WCY558" s="580"/>
      <c r="WCZ558" s="3"/>
      <c r="WDA558" s="440"/>
      <c r="WDB558" s="3"/>
      <c r="WDC558" s="580"/>
      <c r="WDD558" s="3"/>
      <c r="WDE558" s="440"/>
      <c r="WDF558" s="3"/>
      <c r="WDG558" s="580"/>
      <c r="WDH558" s="3"/>
      <c r="WDI558" s="440"/>
      <c r="WDJ558" s="3"/>
      <c r="WDK558" s="580"/>
      <c r="WDL558" s="3"/>
      <c r="WDM558" s="440"/>
      <c r="WDN558" s="3"/>
      <c r="WDO558" s="580"/>
      <c r="WDP558" s="3"/>
      <c r="WDQ558" s="440"/>
      <c r="WDR558" s="3"/>
      <c r="WDS558" s="580"/>
      <c r="WDT558" s="3"/>
      <c r="WDU558" s="440"/>
      <c r="WDV558" s="3"/>
      <c r="WDW558" s="580"/>
      <c r="WDX558" s="3"/>
      <c r="WDY558" s="440"/>
      <c r="WDZ558" s="3"/>
      <c r="WEA558" s="580"/>
      <c r="WEB558" s="3"/>
      <c r="WEC558" s="440"/>
      <c r="WED558" s="3"/>
      <c r="WEE558" s="580"/>
      <c r="WEF558" s="3"/>
      <c r="WEG558" s="440"/>
      <c r="WEH558" s="3"/>
      <c r="WEI558" s="580"/>
      <c r="WEJ558" s="3"/>
      <c r="WEK558" s="440"/>
      <c r="WEL558" s="3"/>
      <c r="WEM558" s="580"/>
      <c r="WEN558" s="3"/>
      <c r="WEO558" s="440"/>
      <c r="WEP558" s="3"/>
      <c r="WEQ558" s="580"/>
      <c r="WER558" s="3"/>
      <c r="WES558" s="440"/>
      <c r="WET558" s="3"/>
      <c r="WEU558" s="580"/>
      <c r="WEV558" s="3"/>
      <c r="WEW558" s="440"/>
      <c r="WEX558" s="3"/>
      <c r="WEY558" s="580"/>
      <c r="WEZ558" s="3"/>
      <c r="WFA558" s="440"/>
      <c r="WFB558" s="3"/>
      <c r="WFC558" s="580"/>
      <c r="WFD558" s="3"/>
      <c r="WFE558" s="440"/>
      <c r="WFF558" s="3"/>
      <c r="WFG558" s="580"/>
      <c r="WFH558" s="3"/>
      <c r="WFI558" s="440"/>
      <c r="WFJ558" s="3"/>
      <c r="WFK558" s="580"/>
      <c r="WFL558" s="3"/>
      <c r="WFM558" s="440"/>
      <c r="WFN558" s="3"/>
      <c r="WFO558" s="580"/>
      <c r="WFP558" s="3"/>
      <c r="WFQ558" s="440"/>
      <c r="WFR558" s="3"/>
      <c r="WFS558" s="580"/>
      <c r="WFT558" s="3"/>
      <c r="WFU558" s="440"/>
      <c r="WFV558" s="3"/>
      <c r="WFW558" s="580"/>
      <c r="WFX558" s="3"/>
      <c r="WFY558" s="440"/>
      <c r="WFZ558" s="3"/>
      <c r="WGA558" s="580"/>
      <c r="WGB558" s="3"/>
      <c r="WGC558" s="440"/>
      <c r="WGD558" s="3"/>
      <c r="WGE558" s="580"/>
      <c r="WGF558" s="3"/>
      <c r="WGG558" s="440"/>
      <c r="WGH558" s="3"/>
      <c r="WGI558" s="580"/>
      <c r="WGJ558" s="3"/>
      <c r="WGK558" s="440"/>
      <c r="WGL558" s="3"/>
      <c r="WGM558" s="580"/>
      <c r="WGN558" s="3"/>
      <c r="WGO558" s="440"/>
      <c r="WGP558" s="3"/>
      <c r="WGQ558" s="580"/>
      <c r="WGR558" s="3"/>
      <c r="WGS558" s="440"/>
      <c r="WGT558" s="3"/>
      <c r="WGU558" s="580"/>
      <c r="WGV558" s="3"/>
      <c r="WGW558" s="440"/>
      <c r="WGX558" s="3"/>
      <c r="WGY558" s="580"/>
      <c r="WGZ558" s="3"/>
      <c r="WHA558" s="440"/>
      <c r="WHB558" s="3"/>
      <c r="WHC558" s="580"/>
      <c r="WHD558" s="3"/>
      <c r="WHE558" s="440"/>
      <c r="WHF558" s="3"/>
      <c r="WHG558" s="580"/>
      <c r="WHH558" s="3"/>
      <c r="WHI558" s="440"/>
      <c r="WHJ558" s="3"/>
      <c r="WHK558" s="580"/>
      <c r="WHL558" s="3"/>
      <c r="WHM558" s="440"/>
      <c r="WHN558" s="3"/>
      <c r="WHO558" s="580"/>
      <c r="WHP558" s="3"/>
      <c r="WHQ558" s="440"/>
      <c r="WHR558" s="3"/>
      <c r="WHS558" s="580"/>
      <c r="WHT558" s="3"/>
      <c r="WHU558" s="440"/>
      <c r="WHV558" s="3"/>
      <c r="WHW558" s="580"/>
      <c r="WHX558" s="3"/>
      <c r="WHY558" s="440"/>
      <c r="WHZ558" s="3"/>
      <c r="WIA558" s="580"/>
      <c r="WIB558" s="3"/>
      <c r="WIC558" s="440"/>
      <c r="WID558" s="3"/>
      <c r="WIE558" s="580"/>
      <c r="WIF558" s="3"/>
      <c r="WIG558" s="440"/>
      <c r="WIH558" s="3"/>
      <c r="WII558" s="580"/>
      <c r="WIJ558" s="3"/>
      <c r="WIK558" s="440"/>
      <c r="WIL558" s="3"/>
      <c r="WIM558" s="580"/>
      <c r="WIN558" s="3"/>
      <c r="WIO558" s="440"/>
      <c r="WIP558" s="3"/>
      <c r="WIQ558" s="580"/>
      <c r="WIR558" s="3"/>
      <c r="WIS558" s="440"/>
      <c r="WIT558" s="3"/>
      <c r="WIU558" s="580"/>
      <c r="WIV558" s="3"/>
      <c r="WIW558" s="440"/>
      <c r="WIX558" s="3"/>
      <c r="WIY558" s="580"/>
      <c r="WIZ558" s="3"/>
      <c r="WJA558" s="440"/>
      <c r="WJB558" s="3"/>
      <c r="WJC558" s="580"/>
      <c r="WJD558" s="3"/>
      <c r="WJE558" s="440"/>
      <c r="WJF558" s="3"/>
      <c r="WJG558" s="580"/>
      <c r="WJH558" s="3"/>
      <c r="WJI558" s="440"/>
      <c r="WJJ558" s="3"/>
      <c r="WJK558" s="580"/>
      <c r="WJL558" s="3"/>
      <c r="WJM558" s="440"/>
      <c r="WJN558" s="3"/>
      <c r="WJO558" s="580"/>
      <c r="WJP558" s="3"/>
      <c r="WJQ558" s="440"/>
      <c r="WJR558" s="3"/>
      <c r="WJS558" s="580"/>
      <c r="WJT558" s="3"/>
      <c r="WJU558" s="440"/>
      <c r="WJV558" s="3"/>
      <c r="WJW558" s="580"/>
      <c r="WJX558" s="3"/>
      <c r="WJY558" s="440"/>
      <c r="WJZ558" s="3"/>
      <c r="WKA558" s="580"/>
      <c r="WKB558" s="3"/>
      <c r="WKC558" s="440"/>
      <c r="WKD558" s="3"/>
      <c r="WKE558" s="580"/>
      <c r="WKF558" s="3"/>
      <c r="WKG558" s="440"/>
      <c r="WKH558" s="3"/>
      <c r="WKI558" s="580"/>
      <c r="WKJ558" s="3"/>
      <c r="WKK558" s="440"/>
      <c r="WKL558" s="3"/>
      <c r="WKM558" s="580"/>
      <c r="WKN558" s="3"/>
      <c r="WKO558" s="440"/>
      <c r="WKP558" s="3"/>
      <c r="WKQ558" s="580"/>
      <c r="WKR558" s="3"/>
      <c r="WKS558" s="440"/>
      <c r="WKT558" s="3"/>
      <c r="WKU558" s="580"/>
      <c r="WKV558" s="3"/>
      <c r="WKW558" s="440"/>
      <c r="WKX558" s="3"/>
      <c r="WKY558" s="580"/>
      <c r="WKZ558" s="3"/>
      <c r="WLA558" s="440"/>
      <c r="WLB558" s="3"/>
      <c r="WLC558" s="580"/>
      <c r="WLD558" s="3"/>
      <c r="WLE558" s="440"/>
      <c r="WLF558" s="3"/>
      <c r="WLG558" s="580"/>
      <c r="WLH558" s="3"/>
      <c r="WLI558" s="440"/>
      <c r="WLJ558" s="3"/>
      <c r="WLK558" s="580"/>
      <c r="WLL558" s="3"/>
      <c r="WLM558" s="440"/>
      <c r="WLN558" s="3"/>
      <c r="WLO558" s="580"/>
      <c r="WLP558" s="3"/>
      <c r="WLQ558" s="440"/>
      <c r="WLR558" s="3"/>
      <c r="WLS558" s="580"/>
      <c r="WLT558" s="3"/>
      <c r="WLU558" s="440"/>
      <c r="WLV558" s="3"/>
      <c r="WLW558" s="580"/>
      <c r="WLX558" s="3"/>
      <c r="WLY558" s="440"/>
      <c r="WLZ558" s="3"/>
      <c r="WMA558" s="580"/>
      <c r="WMB558" s="3"/>
      <c r="WMC558" s="440"/>
      <c r="WMD558" s="3"/>
      <c r="WME558" s="580"/>
      <c r="WMF558" s="3"/>
      <c r="WMG558" s="440"/>
      <c r="WMH558" s="3"/>
      <c r="WMI558" s="580"/>
      <c r="WMJ558" s="3"/>
      <c r="WMK558" s="440"/>
      <c r="WML558" s="3"/>
      <c r="WMM558" s="580"/>
      <c r="WMN558" s="3"/>
      <c r="WMO558" s="440"/>
      <c r="WMP558" s="3"/>
      <c r="WMQ558" s="580"/>
      <c r="WMR558" s="3"/>
      <c r="WMS558" s="440"/>
      <c r="WMT558" s="3"/>
      <c r="WMU558" s="580"/>
      <c r="WMV558" s="3"/>
      <c r="WMW558" s="440"/>
      <c r="WMX558" s="3"/>
      <c r="WMY558" s="580"/>
      <c r="WMZ558" s="3"/>
      <c r="WNA558" s="440"/>
      <c r="WNB558" s="3"/>
      <c r="WNC558" s="580"/>
      <c r="WND558" s="3"/>
      <c r="WNE558" s="440"/>
      <c r="WNF558" s="3"/>
      <c r="WNG558" s="580"/>
      <c r="WNH558" s="3"/>
      <c r="WNI558" s="440"/>
      <c r="WNJ558" s="3"/>
      <c r="WNK558" s="580"/>
      <c r="WNL558" s="3"/>
      <c r="WNM558" s="440"/>
      <c r="WNN558" s="3"/>
      <c r="WNO558" s="580"/>
      <c r="WNP558" s="3"/>
      <c r="WNQ558" s="440"/>
      <c r="WNR558" s="3"/>
      <c r="WNS558" s="580"/>
      <c r="WNT558" s="3"/>
      <c r="WNU558" s="440"/>
      <c r="WNV558" s="3"/>
      <c r="WNW558" s="580"/>
      <c r="WNX558" s="3"/>
      <c r="WNY558" s="440"/>
      <c r="WNZ558" s="3"/>
      <c r="WOA558" s="580"/>
      <c r="WOB558" s="3"/>
      <c r="WOC558" s="440"/>
      <c r="WOD558" s="3"/>
      <c r="WOE558" s="580"/>
      <c r="WOF558" s="3"/>
      <c r="WOG558" s="440"/>
      <c r="WOH558" s="3"/>
      <c r="WOI558" s="580"/>
      <c r="WOJ558" s="3"/>
      <c r="WOK558" s="440"/>
      <c r="WOL558" s="3"/>
      <c r="WOM558" s="580"/>
      <c r="WON558" s="3"/>
      <c r="WOO558" s="440"/>
      <c r="WOP558" s="3"/>
      <c r="WOQ558" s="580"/>
      <c r="WOR558" s="3"/>
      <c r="WOS558" s="440"/>
      <c r="WOT558" s="3"/>
      <c r="WOU558" s="580"/>
      <c r="WOV558" s="3"/>
      <c r="WOW558" s="440"/>
      <c r="WOX558" s="3"/>
      <c r="WOY558" s="580"/>
      <c r="WOZ558" s="3"/>
      <c r="WPA558" s="440"/>
      <c r="WPB558" s="3"/>
      <c r="WPC558" s="580"/>
      <c r="WPD558" s="3"/>
      <c r="WPE558" s="440"/>
      <c r="WPF558" s="3"/>
      <c r="WPG558" s="580"/>
      <c r="WPH558" s="3"/>
      <c r="WPI558" s="440"/>
      <c r="WPJ558" s="3"/>
      <c r="WPK558" s="580"/>
      <c r="WPL558" s="3"/>
      <c r="WPM558" s="440"/>
      <c r="WPN558" s="3"/>
      <c r="WPO558" s="580"/>
      <c r="WPP558" s="3"/>
      <c r="WPQ558" s="440"/>
      <c r="WPR558" s="3"/>
      <c r="WPS558" s="580"/>
      <c r="WPT558" s="3"/>
      <c r="WPU558" s="440"/>
      <c r="WPV558" s="3"/>
      <c r="WPW558" s="580"/>
      <c r="WPX558" s="3"/>
      <c r="WPY558" s="440"/>
      <c r="WPZ558" s="3"/>
      <c r="WQA558" s="580"/>
      <c r="WQB558" s="3"/>
      <c r="WQC558" s="440"/>
      <c r="WQD558" s="3"/>
      <c r="WQE558" s="580"/>
      <c r="WQF558" s="3"/>
      <c r="WQG558" s="440"/>
      <c r="WQH558" s="3"/>
      <c r="WQI558" s="580"/>
      <c r="WQJ558" s="3"/>
      <c r="WQK558" s="440"/>
      <c r="WQL558" s="3"/>
      <c r="WQM558" s="580"/>
      <c r="WQN558" s="3"/>
      <c r="WQO558" s="440"/>
      <c r="WQP558" s="3"/>
      <c r="WQQ558" s="580"/>
      <c r="WQR558" s="3"/>
      <c r="WQS558" s="440"/>
      <c r="WQT558" s="3"/>
      <c r="WQU558" s="580"/>
      <c r="WQV558" s="3"/>
      <c r="WQW558" s="440"/>
      <c r="WQX558" s="3"/>
      <c r="WQY558" s="580"/>
      <c r="WQZ558" s="3"/>
      <c r="WRA558" s="440"/>
      <c r="WRB558" s="3"/>
      <c r="WRC558" s="580"/>
      <c r="WRD558" s="3"/>
      <c r="WRE558" s="440"/>
      <c r="WRF558" s="3"/>
      <c r="WRG558" s="580"/>
      <c r="WRH558" s="3"/>
      <c r="WRI558" s="440"/>
      <c r="WRJ558" s="3"/>
      <c r="WRK558" s="580"/>
      <c r="WRL558" s="3"/>
      <c r="WRM558" s="440"/>
      <c r="WRN558" s="3"/>
      <c r="WRO558" s="580"/>
      <c r="WRP558" s="3"/>
      <c r="WRQ558" s="440"/>
      <c r="WRR558" s="3"/>
      <c r="WRS558" s="580"/>
      <c r="WRT558" s="3"/>
      <c r="WRU558" s="440"/>
      <c r="WRV558" s="3"/>
      <c r="WRW558" s="580"/>
      <c r="WRX558" s="3"/>
      <c r="WRY558" s="440"/>
      <c r="WRZ558" s="3"/>
      <c r="WSA558" s="580"/>
      <c r="WSB558" s="3"/>
      <c r="WSC558" s="440"/>
      <c r="WSD558" s="3"/>
      <c r="WSE558" s="580"/>
      <c r="WSF558" s="3"/>
      <c r="WSG558" s="440"/>
      <c r="WSH558" s="3"/>
      <c r="WSI558" s="580"/>
      <c r="WSJ558" s="3"/>
      <c r="WSK558" s="440"/>
      <c r="WSL558" s="3"/>
      <c r="WSM558" s="580"/>
      <c r="WSN558" s="3"/>
      <c r="WSO558" s="440"/>
      <c r="WSP558" s="3"/>
      <c r="WSQ558" s="580"/>
      <c r="WSR558" s="3"/>
      <c r="WSS558" s="440"/>
      <c r="WST558" s="3"/>
      <c r="WSU558" s="580"/>
      <c r="WSV558" s="3"/>
      <c r="WSW558" s="440"/>
      <c r="WSX558" s="3"/>
      <c r="WSY558" s="580"/>
      <c r="WSZ558" s="3"/>
      <c r="WTA558" s="440"/>
      <c r="WTB558" s="3"/>
      <c r="WTC558" s="580"/>
      <c r="WTD558" s="3"/>
      <c r="WTE558" s="440"/>
      <c r="WTF558" s="3"/>
      <c r="WTG558" s="580"/>
      <c r="WTH558" s="3"/>
      <c r="WTI558" s="440"/>
      <c r="WTJ558" s="3"/>
      <c r="WTK558" s="580"/>
      <c r="WTL558" s="3"/>
      <c r="WTM558" s="440"/>
      <c r="WTN558" s="3"/>
      <c r="WTO558" s="580"/>
      <c r="WTP558" s="3"/>
      <c r="WTQ558" s="440"/>
      <c r="WTR558" s="3"/>
      <c r="WTS558" s="580"/>
      <c r="WTT558" s="3"/>
      <c r="WTU558" s="440"/>
      <c r="WTV558" s="3"/>
      <c r="WTW558" s="580"/>
      <c r="WTX558" s="3"/>
      <c r="WTY558" s="440"/>
      <c r="WTZ558" s="3"/>
      <c r="WUA558" s="580"/>
      <c r="WUB558" s="3"/>
      <c r="WUC558" s="440"/>
      <c r="WUD558" s="3"/>
      <c r="WUE558" s="580"/>
      <c r="WUF558" s="3"/>
      <c r="WUG558" s="440"/>
      <c r="WUH558" s="3"/>
      <c r="WUI558" s="580"/>
      <c r="WUJ558" s="3"/>
      <c r="WUK558" s="440"/>
      <c r="WUL558" s="3"/>
      <c r="WUM558" s="580"/>
      <c r="WUN558" s="3"/>
      <c r="WUO558" s="440"/>
      <c r="WUP558" s="3"/>
      <c r="WUQ558" s="580"/>
      <c r="WUR558" s="3"/>
      <c r="WUS558" s="440"/>
      <c r="WUT558" s="3"/>
      <c r="WUU558" s="580"/>
      <c r="WUV558" s="3"/>
      <c r="WUW558" s="440"/>
      <c r="WUX558" s="3"/>
      <c r="WUY558" s="580"/>
      <c r="WUZ558" s="3"/>
      <c r="WVA558" s="440"/>
      <c r="WVB558" s="3"/>
      <c r="WVC558" s="580"/>
      <c r="WVD558" s="3"/>
      <c r="WVE558" s="440"/>
      <c r="WVF558" s="3"/>
      <c r="WVG558" s="580"/>
      <c r="WVH558" s="3"/>
      <c r="WVI558" s="440"/>
      <c r="WVJ558" s="3"/>
      <c r="WVK558" s="580"/>
      <c r="WVL558" s="3"/>
      <c r="WVM558" s="440"/>
      <c r="WVN558" s="3"/>
      <c r="WVO558" s="580"/>
      <c r="WVP558" s="3"/>
      <c r="WVQ558" s="440"/>
      <c r="WVR558" s="3"/>
      <c r="WVS558" s="580"/>
      <c r="WVT558" s="3"/>
      <c r="WVU558" s="440"/>
      <c r="WVV558" s="3"/>
      <c r="WVW558" s="580"/>
      <c r="WVX558" s="3"/>
      <c r="WVY558" s="440"/>
      <c r="WVZ558" s="3"/>
      <c r="WWA558" s="580"/>
      <c r="WWB558" s="3"/>
      <c r="WWC558" s="440"/>
      <c r="WWD558" s="3"/>
      <c r="WWE558" s="580"/>
      <c r="WWF558" s="3"/>
      <c r="WWG558" s="440"/>
      <c r="WWH558" s="3"/>
      <c r="WWI558" s="580"/>
      <c r="WWJ558" s="3"/>
      <c r="WWK558" s="440"/>
      <c r="WWL558" s="3"/>
      <c r="WWM558" s="580"/>
      <c r="WWN558" s="3"/>
      <c r="WWO558" s="440"/>
      <c r="WWP558" s="3"/>
      <c r="WWQ558" s="580"/>
      <c r="WWR558" s="3"/>
      <c r="WWS558" s="440"/>
      <c r="WWT558" s="3"/>
      <c r="WWU558" s="580"/>
      <c r="WWV558" s="3"/>
      <c r="WWW558" s="440"/>
      <c r="WWX558" s="3"/>
      <c r="WWY558" s="580"/>
      <c r="WWZ558" s="3"/>
      <c r="WXA558" s="440"/>
      <c r="WXB558" s="3"/>
      <c r="WXC558" s="580"/>
      <c r="WXD558" s="3"/>
      <c r="WXE558" s="440"/>
      <c r="WXF558" s="3"/>
      <c r="WXG558" s="580"/>
      <c r="WXH558" s="3"/>
      <c r="WXI558" s="440"/>
      <c r="WXJ558" s="3"/>
      <c r="WXK558" s="580"/>
      <c r="WXL558" s="3"/>
      <c r="WXM558" s="440"/>
      <c r="WXN558" s="3"/>
      <c r="WXO558" s="580"/>
      <c r="WXP558" s="3"/>
      <c r="WXQ558" s="440"/>
      <c r="WXR558" s="3"/>
      <c r="WXS558" s="580"/>
      <c r="WXT558" s="3"/>
      <c r="WXU558" s="440"/>
      <c r="WXV558" s="3"/>
      <c r="WXW558" s="580"/>
      <c r="WXX558" s="3"/>
      <c r="WXY558" s="440"/>
      <c r="WXZ558" s="3"/>
      <c r="WYA558" s="580"/>
      <c r="WYB558" s="3"/>
      <c r="WYC558" s="440"/>
      <c r="WYD558" s="3"/>
      <c r="WYE558" s="580"/>
      <c r="WYF558" s="3"/>
      <c r="WYG558" s="440"/>
      <c r="WYH558" s="3"/>
      <c r="WYI558" s="580"/>
      <c r="WYJ558" s="3"/>
      <c r="WYK558" s="440"/>
      <c r="WYL558" s="3"/>
      <c r="WYM558" s="580"/>
      <c r="WYN558" s="3"/>
      <c r="WYO558" s="440"/>
      <c r="WYP558" s="3"/>
      <c r="WYQ558" s="580"/>
      <c r="WYR558" s="3"/>
      <c r="WYS558" s="440"/>
      <c r="WYT558" s="3"/>
      <c r="WYU558" s="580"/>
      <c r="WYV558" s="3"/>
      <c r="WYW558" s="440"/>
      <c r="WYX558" s="3"/>
      <c r="WYY558" s="580"/>
      <c r="WYZ558" s="3"/>
      <c r="WZA558" s="440"/>
      <c r="WZB558" s="3"/>
      <c r="WZC558" s="580"/>
      <c r="WZD558" s="3"/>
      <c r="WZE558" s="440"/>
      <c r="WZF558" s="3"/>
      <c r="WZG558" s="580"/>
      <c r="WZH558" s="3"/>
      <c r="WZI558" s="440"/>
      <c r="WZJ558" s="3"/>
      <c r="WZK558" s="580"/>
      <c r="WZL558" s="3"/>
      <c r="WZM558" s="440"/>
      <c r="WZN558" s="3"/>
      <c r="WZO558" s="580"/>
      <c r="WZP558" s="3"/>
      <c r="WZQ558" s="440"/>
      <c r="WZR558" s="3"/>
      <c r="WZS558" s="580"/>
      <c r="WZT558" s="3"/>
      <c r="WZU558" s="440"/>
      <c r="WZV558" s="3"/>
      <c r="WZW558" s="580"/>
      <c r="WZX558" s="3"/>
      <c r="WZY558" s="440"/>
      <c r="WZZ558" s="3"/>
      <c r="XAA558" s="580"/>
      <c r="XAB558" s="3"/>
      <c r="XAC558" s="440"/>
      <c r="XAD558" s="3"/>
      <c r="XAE558" s="580"/>
      <c r="XAF558" s="3"/>
      <c r="XAG558" s="440"/>
      <c r="XAH558" s="3"/>
      <c r="XAI558" s="580"/>
      <c r="XAJ558" s="3"/>
      <c r="XAK558" s="440"/>
      <c r="XAL558" s="3"/>
      <c r="XAM558" s="580"/>
      <c r="XAN558" s="3"/>
      <c r="XAO558" s="440"/>
      <c r="XAP558" s="3"/>
      <c r="XAQ558" s="580"/>
      <c r="XAR558" s="3"/>
      <c r="XAS558" s="440"/>
      <c r="XAT558" s="3"/>
      <c r="XAU558" s="580"/>
      <c r="XAV558" s="3"/>
      <c r="XAW558" s="440"/>
      <c r="XAX558" s="3"/>
      <c r="XAY558" s="580"/>
      <c r="XAZ558" s="3"/>
      <c r="XBA558" s="440"/>
      <c r="XBB558" s="3"/>
      <c r="XBC558" s="580"/>
      <c r="XBD558" s="3"/>
      <c r="XBE558" s="440"/>
      <c r="XBF558" s="3"/>
      <c r="XBG558" s="580"/>
      <c r="XBH558" s="3"/>
      <c r="XBI558" s="440"/>
      <c r="XBJ558" s="3"/>
      <c r="XBK558" s="580"/>
      <c r="XBL558" s="3"/>
      <c r="XBM558" s="440"/>
      <c r="XBN558" s="3"/>
      <c r="XBO558" s="580"/>
      <c r="XBP558" s="3"/>
      <c r="XBQ558" s="440"/>
      <c r="XBR558" s="3"/>
      <c r="XBS558" s="580"/>
      <c r="XBT558" s="3"/>
      <c r="XBU558" s="440"/>
      <c r="XBV558" s="3"/>
      <c r="XBW558" s="580"/>
      <c r="XBX558" s="3"/>
      <c r="XBY558" s="440"/>
      <c r="XBZ558" s="3"/>
      <c r="XCA558" s="580"/>
      <c r="XCB558" s="3"/>
      <c r="XCC558" s="440"/>
      <c r="XCD558" s="3"/>
      <c r="XCE558" s="580"/>
      <c r="XCF558" s="3"/>
      <c r="XCG558" s="440"/>
      <c r="XCH558" s="3"/>
      <c r="XCI558" s="580"/>
      <c r="XCJ558" s="3"/>
      <c r="XCK558" s="440"/>
      <c r="XCL558" s="3"/>
      <c r="XCM558" s="580"/>
      <c r="XCN558" s="3"/>
      <c r="XCO558" s="440"/>
      <c r="XCP558" s="3"/>
      <c r="XCQ558" s="580"/>
      <c r="XCR558" s="3"/>
      <c r="XCS558" s="440"/>
      <c r="XCT558" s="3"/>
      <c r="XCU558" s="580"/>
      <c r="XCV558" s="3"/>
      <c r="XCW558" s="440"/>
      <c r="XCX558" s="3"/>
      <c r="XCY558" s="580"/>
      <c r="XCZ558" s="3"/>
      <c r="XDA558" s="440"/>
      <c r="XDB558" s="3"/>
      <c r="XDC558" s="580"/>
      <c r="XDD558" s="3"/>
      <c r="XDE558" s="440"/>
      <c r="XDF558" s="3"/>
      <c r="XDG558" s="580"/>
      <c r="XDH558" s="3"/>
      <c r="XDI558" s="440"/>
      <c r="XDJ558" s="3"/>
      <c r="XDK558" s="580"/>
      <c r="XDL558" s="3"/>
      <c r="XDM558" s="440"/>
      <c r="XDN558" s="3"/>
      <c r="XDO558" s="580"/>
      <c r="XDP558" s="3"/>
      <c r="XDQ558" s="440"/>
      <c r="XDR558" s="3"/>
      <c r="XDS558" s="580"/>
      <c r="XDT558" s="3"/>
      <c r="XDU558" s="440"/>
      <c r="XDV558" s="3"/>
      <c r="XDW558" s="580"/>
      <c r="XDX558" s="3"/>
      <c r="XDY558" s="440"/>
      <c r="XDZ558" s="3"/>
      <c r="XEA558" s="580"/>
      <c r="XEB558" s="3"/>
      <c r="XEC558" s="440"/>
      <c r="XED558" s="3"/>
      <c r="XEE558" s="580"/>
      <c r="XEF558" s="3"/>
      <c r="XEG558" s="440"/>
      <c r="XEH558" s="3"/>
      <c r="XEI558" s="580"/>
      <c r="XEJ558" s="3"/>
      <c r="XEK558" s="440"/>
      <c r="XEL558" s="3"/>
      <c r="XEM558" s="580"/>
      <c r="XEN558" s="3"/>
      <c r="XEO558" s="440"/>
      <c r="XEP558" s="3"/>
      <c r="XEQ558" s="580"/>
      <c r="XER558" s="3"/>
      <c r="XES558" s="440"/>
      <c r="XET558" s="3"/>
      <c r="XEU558" s="580"/>
      <c r="XEV558" s="3"/>
      <c r="XEW558" s="440"/>
      <c r="XEX558" s="3"/>
      <c r="XEY558" s="580"/>
      <c r="XEZ558" s="3"/>
      <c r="XFA558" s="440"/>
      <c r="XFB558" s="3"/>
      <c r="XFC558" s="580"/>
    </row>
    <row r="559" spans="1:16383" x14ac:dyDescent="0.3">
      <c r="A559" s="440"/>
    </row>
    <row r="560" spans="1:16383" ht="23.25" x14ac:dyDescent="0.35">
      <c r="B560" s="393" t="s">
        <v>907</v>
      </c>
    </row>
  </sheetData>
  <mergeCells count="8">
    <mergeCell ref="A554:D554"/>
    <mergeCell ref="C6:C7"/>
    <mergeCell ref="D6:D7"/>
    <mergeCell ref="A1:D1"/>
    <mergeCell ref="A2:D2"/>
    <mergeCell ref="A3:D3"/>
    <mergeCell ref="A6:B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Normal="100" zoomScaleSheetLayoutView="100" workbookViewId="0">
      <selection activeCell="B17" sqref="B17"/>
    </sheetView>
  </sheetViews>
  <sheetFormatPr baseColWidth="10" defaultColWidth="11.28515625" defaultRowHeight="16.5" x14ac:dyDescent="0.3"/>
  <cols>
    <col min="1" max="1" width="3.7109375" style="122" customWidth="1"/>
    <col min="2" max="2" width="35.7109375" style="104" customWidth="1"/>
    <col min="3" max="3" width="26.7109375" style="104" customWidth="1"/>
    <col min="4" max="5" width="15.7109375" style="104" customWidth="1"/>
    <col min="6" max="16384" width="11.28515625" style="104"/>
  </cols>
  <sheetData>
    <row r="1" spans="1:5" x14ac:dyDescent="0.3">
      <c r="A1" s="1509" t="str">
        <f>'CPCA-I-01'!A1:G1</f>
        <v>Universidad Tecnológica de Guaymas</v>
      </c>
      <c r="B1" s="1509"/>
      <c r="C1" s="1509"/>
      <c r="D1" s="1509"/>
      <c r="E1" s="1509"/>
    </row>
    <row r="2" spans="1:5" x14ac:dyDescent="0.3">
      <c r="A2" s="1060"/>
      <c r="B2" s="1060"/>
      <c r="C2" s="1060" t="s">
        <v>2169</v>
      </c>
      <c r="D2" s="1060"/>
      <c r="E2" s="1060"/>
    </row>
    <row r="3" spans="1:5" x14ac:dyDescent="0.3">
      <c r="A3" s="1510" t="str">
        <f>'CPCA-I-03'!A3:D3</f>
        <v>Del 01 de enero al 31 de diciembre de 2020</v>
      </c>
      <c r="B3" s="1510"/>
      <c r="C3" s="1510"/>
      <c r="D3" s="1510"/>
      <c r="E3" s="1510"/>
    </row>
    <row r="4" spans="1:5" x14ac:dyDescent="0.3">
      <c r="A4" s="987"/>
      <c r="B4" s="987"/>
      <c r="C4" s="990" t="s">
        <v>2170</v>
      </c>
      <c r="D4" s="52"/>
      <c r="E4" s="1061"/>
    </row>
    <row r="5" spans="1:5" ht="6.75" customHeight="1" thickBot="1" x14ac:dyDescent="0.35"/>
    <row r="6" spans="1:5" s="205" customFormat="1" ht="30" customHeight="1" x14ac:dyDescent="0.25">
      <c r="A6" s="1413" t="s">
        <v>2171</v>
      </c>
      <c r="B6" s="1414"/>
      <c r="C6" s="1062" t="s">
        <v>2172</v>
      </c>
      <c r="D6" s="988" t="s">
        <v>2173</v>
      </c>
      <c r="E6" s="989" t="s">
        <v>2174</v>
      </c>
    </row>
    <row r="7" spans="1:5" s="205" customFormat="1" ht="30" customHeight="1" thickBot="1" x14ac:dyDescent="0.3">
      <c r="A7" s="1415"/>
      <c r="B7" s="1416"/>
      <c r="C7" s="333" t="s">
        <v>784</v>
      </c>
      <c r="D7" s="333" t="s">
        <v>785</v>
      </c>
      <c r="E7" s="334" t="s">
        <v>2175</v>
      </c>
    </row>
    <row r="8" spans="1:5" s="205" customFormat="1" ht="12.75" customHeight="1" x14ac:dyDescent="0.25">
      <c r="A8" s="1417"/>
      <c r="B8" s="1511"/>
      <c r="C8" s="1418"/>
      <c r="D8" s="1418"/>
      <c r="E8" s="1512"/>
    </row>
    <row r="9" spans="1:5" s="205" customFormat="1" ht="20.25" customHeight="1" x14ac:dyDescent="0.25">
      <c r="A9" s="335">
        <v>1</v>
      </c>
      <c r="B9" s="1063"/>
      <c r="C9" s="337"/>
      <c r="D9" s="338"/>
      <c r="E9" s="348" t="str">
        <f>IF(B9&lt;&gt;"",C9+D9,"")</f>
        <v/>
      </c>
    </row>
    <row r="10" spans="1:5" s="205" customFormat="1" ht="20.25" customHeight="1" x14ac:dyDescent="0.25">
      <c r="A10" s="335">
        <v>2</v>
      </c>
      <c r="B10" s="1063"/>
      <c r="C10" s="337"/>
      <c r="D10" s="338"/>
      <c r="E10" s="348" t="str">
        <f t="shared" ref="E10:E18" si="0">IF(B10&lt;&gt;"",C10+D10,"")</f>
        <v/>
      </c>
    </row>
    <row r="11" spans="1:5" s="205" customFormat="1" ht="20.25" customHeight="1" x14ac:dyDescent="0.25">
      <c r="A11" s="335">
        <v>3</v>
      </c>
      <c r="B11" s="1063"/>
      <c r="C11" s="337"/>
      <c r="D11" s="338"/>
      <c r="E11" s="348" t="str">
        <f t="shared" si="0"/>
        <v/>
      </c>
    </row>
    <row r="12" spans="1:5" s="205" customFormat="1" ht="20.25" customHeight="1" x14ac:dyDescent="0.25">
      <c r="A12" s="335">
        <v>4</v>
      </c>
      <c r="B12" s="1063"/>
      <c r="C12" s="337"/>
      <c r="D12" s="338"/>
      <c r="E12" s="348" t="str">
        <f t="shared" si="0"/>
        <v/>
      </c>
    </row>
    <row r="13" spans="1:5" s="205" customFormat="1" ht="20.25" customHeight="1" x14ac:dyDescent="0.25">
      <c r="A13" s="335">
        <v>5</v>
      </c>
      <c r="B13" s="1063"/>
      <c r="C13" s="337"/>
      <c r="D13" s="338"/>
      <c r="E13" s="348" t="str">
        <f t="shared" si="0"/>
        <v/>
      </c>
    </row>
    <row r="14" spans="1:5" s="205" customFormat="1" ht="20.25" customHeight="1" x14ac:dyDescent="0.25">
      <c r="A14" s="335">
        <v>6</v>
      </c>
      <c r="B14" s="1063"/>
      <c r="C14" s="337"/>
      <c r="D14" s="338"/>
      <c r="E14" s="348" t="str">
        <f t="shared" si="0"/>
        <v/>
      </c>
    </row>
    <row r="15" spans="1:5" s="205" customFormat="1" ht="20.25" customHeight="1" x14ac:dyDescent="0.25">
      <c r="A15" s="335">
        <v>7</v>
      </c>
      <c r="B15" s="1063"/>
      <c r="C15" s="337"/>
      <c r="D15" s="338"/>
      <c r="E15" s="348" t="str">
        <f t="shared" si="0"/>
        <v/>
      </c>
    </row>
    <row r="16" spans="1:5" s="205" customFormat="1" ht="20.25" customHeight="1" x14ac:dyDescent="0.25">
      <c r="A16" s="335">
        <v>8</v>
      </c>
      <c r="B16" s="1063"/>
      <c r="C16" s="337"/>
      <c r="D16" s="338"/>
      <c r="E16" s="348" t="str">
        <f t="shared" si="0"/>
        <v/>
      </c>
    </row>
    <row r="17" spans="1:7" s="205" customFormat="1" ht="20.25" customHeight="1" x14ac:dyDescent="0.25">
      <c r="A17" s="335">
        <v>9</v>
      </c>
      <c r="B17" s="1063"/>
      <c r="C17" s="337"/>
      <c r="D17" s="338"/>
      <c r="E17" s="348" t="str">
        <f t="shared" si="0"/>
        <v/>
      </c>
    </row>
    <row r="18" spans="1:7" s="205" customFormat="1" ht="20.25" customHeight="1" x14ac:dyDescent="0.25">
      <c r="A18" s="335">
        <v>10</v>
      </c>
      <c r="B18" s="1063"/>
      <c r="C18" s="337"/>
      <c r="D18" s="338"/>
      <c r="E18" s="348" t="str">
        <f t="shared" si="0"/>
        <v/>
      </c>
    </row>
    <row r="19" spans="1:7" s="205" customFormat="1" ht="20.25" customHeight="1" x14ac:dyDescent="0.25">
      <c r="A19" s="335"/>
      <c r="B19" s="1064" t="s">
        <v>2176</v>
      </c>
      <c r="C19" s="346">
        <f>SUM(C9:C18)</f>
        <v>0</v>
      </c>
      <c r="D19" s="346">
        <f>SUM(D9:D18)</f>
        <v>0</v>
      </c>
      <c r="E19" s="348">
        <f>C19+D19</f>
        <v>0</v>
      </c>
      <c r="G19" s="1065"/>
    </row>
    <row r="20" spans="1:7" s="205" customFormat="1" ht="21" customHeight="1" x14ac:dyDescent="0.25">
      <c r="A20" s="1409" t="s">
        <v>2177</v>
      </c>
      <c r="B20" s="1410"/>
      <c r="C20" s="1410"/>
      <c r="D20" s="1410"/>
      <c r="E20" s="1411"/>
    </row>
    <row r="21" spans="1:7" s="205" customFormat="1" ht="20.25" customHeight="1" x14ac:dyDescent="0.25">
      <c r="A21" s="335">
        <v>1</v>
      </c>
      <c r="B21" s="336"/>
      <c r="C21" s="337"/>
      <c r="D21" s="338"/>
      <c r="E21" s="348" t="str">
        <f>IF(B21&lt;&gt;"",C21+D21,"")</f>
        <v/>
      </c>
    </row>
    <row r="22" spans="1:7" s="205" customFormat="1" ht="20.25" customHeight="1" x14ac:dyDescent="0.25">
      <c r="A22" s="335">
        <v>2</v>
      </c>
      <c r="B22" s="336"/>
      <c r="C22" s="337"/>
      <c r="D22" s="338"/>
      <c r="E22" s="348" t="str">
        <f t="shared" ref="E22:E30" si="1">IF(B22&lt;&gt;"",C22+D22,"")</f>
        <v/>
      </c>
    </row>
    <row r="23" spans="1:7" s="205" customFormat="1" ht="20.25" customHeight="1" x14ac:dyDescent="0.25">
      <c r="A23" s="335">
        <v>3</v>
      </c>
      <c r="B23" s="336"/>
      <c r="C23" s="337"/>
      <c r="D23" s="338"/>
      <c r="E23" s="348" t="str">
        <f t="shared" si="1"/>
        <v/>
      </c>
    </row>
    <row r="24" spans="1:7" s="205" customFormat="1" ht="20.25" customHeight="1" x14ac:dyDescent="0.25">
      <c r="A24" s="335">
        <v>4</v>
      </c>
      <c r="B24" s="336"/>
      <c r="C24" s="337"/>
      <c r="D24" s="338"/>
      <c r="E24" s="348" t="str">
        <f t="shared" si="1"/>
        <v/>
      </c>
    </row>
    <row r="25" spans="1:7" s="205" customFormat="1" ht="20.25" customHeight="1" x14ac:dyDescent="0.25">
      <c r="A25" s="335">
        <v>5</v>
      </c>
      <c r="B25" s="336"/>
      <c r="C25" s="337"/>
      <c r="D25" s="338"/>
      <c r="E25" s="348" t="str">
        <f t="shared" si="1"/>
        <v/>
      </c>
    </row>
    <row r="26" spans="1:7" s="205" customFormat="1" ht="20.25" customHeight="1" x14ac:dyDescent="0.25">
      <c r="A26" s="335">
        <v>6</v>
      </c>
      <c r="B26" s="336"/>
      <c r="C26" s="337"/>
      <c r="D26" s="338"/>
      <c r="E26" s="348" t="str">
        <f t="shared" si="1"/>
        <v/>
      </c>
    </row>
    <row r="27" spans="1:7" s="205" customFormat="1" ht="20.25" customHeight="1" x14ac:dyDescent="0.25">
      <c r="A27" s="335">
        <v>7</v>
      </c>
      <c r="B27" s="336"/>
      <c r="C27" s="337"/>
      <c r="D27" s="338"/>
      <c r="E27" s="348" t="str">
        <f t="shared" si="1"/>
        <v/>
      </c>
    </row>
    <row r="28" spans="1:7" s="205" customFormat="1" ht="20.25" customHeight="1" x14ac:dyDescent="0.25">
      <c r="A28" s="335">
        <v>8</v>
      </c>
      <c r="B28" s="336"/>
      <c r="C28" s="337"/>
      <c r="D28" s="338"/>
      <c r="E28" s="348" t="str">
        <f t="shared" si="1"/>
        <v/>
      </c>
    </row>
    <row r="29" spans="1:7" s="205" customFormat="1" ht="20.25" customHeight="1" x14ac:dyDescent="0.25">
      <c r="A29" s="335">
        <v>9</v>
      </c>
      <c r="B29" s="336"/>
      <c r="C29" s="337"/>
      <c r="D29" s="338"/>
      <c r="E29" s="348" t="str">
        <f t="shared" si="1"/>
        <v/>
      </c>
    </row>
    <row r="30" spans="1:7" s="205" customFormat="1" ht="20.25" customHeight="1" x14ac:dyDescent="0.25">
      <c r="A30" s="335">
        <v>10</v>
      </c>
      <c r="B30" s="336"/>
      <c r="C30" s="337"/>
      <c r="D30" s="338"/>
      <c r="E30" s="348" t="str">
        <f t="shared" si="1"/>
        <v/>
      </c>
    </row>
    <row r="31" spans="1:7" s="342" customFormat="1" ht="22.5" customHeight="1" thickBot="1" x14ac:dyDescent="0.35">
      <c r="A31" s="335"/>
      <c r="B31" s="341" t="s">
        <v>2178</v>
      </c>
      <c r="C31" s="1066">
        <f>SUM(C21:C30)</f>
        <v>0</v>
      </c>
      <c r="D31" s="1067">
        <f>SUM(D21:D30)</f>
        <v>0</v>
      </c>
      <c r="E31" s="1068">
        <f>C31+D31</f>
        <v>0</v>
      </c>
    </row>
    <row r="32" spans="1:7" ht="30.75" customHeight="1" thickBot="1" x14ac:dyDescent="0.35">
      <c r="A32" s="343"/>
      <c r="B32" s="344" t="s">
        <v>791</v>
      </c>
      <c r="C32" s="349">
        <f>SUM(C19,C31)</f>
        <v>0</v>
      </c>
      <c r="D32" s="349">
        <f>SUM(D19,D31)</f>
        <v>0</v>
      </c>
      <c r="E32" s="350">
        <f>SUM(E19,E31)</f>
        <v>0</v>
      </c>
    </row>
    <row r="33" spans="1:10" ht="30.75" customHeight="1" x14ac:dyDescent="0.3">
      <c r="A33" s="504"/>
      <c r="B33" s="505"/>
      <c r="C33" s="506"/>
      <c r="D33" s="506"/>
      <c r="E33" s="506"/>
    </row>
    <row r="34" spans="1:10" ht="30.75" customHeight="1" x14ac:dyDescent="0.3">
      <c r="A34" s="504"/>
      <c r="B34" s="505"/>
      <c r="C34" s="506"/>
      <c r="D34" s="506"/>
      <c r="E34" s="506"/>
    </row>
    <row r="35" spans="1:10" ht="30.75" customHeight="1" x14ac:dyDescent="0.3">
      <c r="A35" s="504"/>
      <c r="B35" s="505"/>
      <c r="C35" s="506"/>
      <c r="D35" s="506"/>
      <c r="E35" s="506"/>
    </row>
    <row r="36" spans="1:10" ht="12.75" customHeight="1" x14ac:dyDescent="0.3">
      <c r="J36" s="345"/>
    </row>
    <row r="37" spans="1:10" ht="20.25" x14ac:dyDescent="0.3">
      <c r="B37" s="1069" t="s">
        <v>2179</v>
      </c>
    </row>
  </sheetData>
  <mergeCells count="5">
    <mergeCell ref="A1:E1"/>
    <mergeCell ref="A3:E3"/>
    <mergeCell ref="A6:B7"/>
    <mergeCell ref="A8:E8"/>
    <mergeCell ref="A20:E20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8"/>
  <sheetViews>
    <sheetView tabSelected="1" view="pageBreakPreview" topLeftCell="A325" zoomScale="110" zoomScaleNormal="100" zoomScaleSheetLayoutView="110" workbookViewId="0">
      <selection activeCell="C340" sqref="C340"/>
    </sheetView>
  </sheetViews>
  <sheetFormatPr baseColWidth="10" defaultRowHeight="15" x14ac:dyDescent="0.25"/>
  <cols>
    <col min="1" max="1" width="16.5703125" customWidth="1"/>
    <col min="2" max="2" width="38.5703125" customWidth="1"/>
    <col min="3" max="3" width="38.140625" style="991" customWidth="1"/>
  </cols>
  <sheetData>
    <row r="1" spans="1:3" ht="15.75" x14ac:dyDescent="0.25">
      <c r="A1" s="1499" t="str">
        <f>'CPCA-I-01'!A1:G1</f>
        <v>Universidad Tecnológica de Guaymas</v>
      </c>
      <c r="B1" s="1499">
        <f>'[4]ETCA-I-01'!A1:G1</f>
        <v>0</v>
      </c>
      <c r="C1" s="1499"/>
    </row>
    <row r="2" spans="1:3" ht="15.75" x14ac:dyDescent="0.25">
      <c r="A2" s="1499" t="s">
        <v>1097</v>
      </c>
      <c r="B2" s="1499"/>
      <c r="C2" s="1499"/>
    </row>
    <row r="3" spans="1:3" ht="15.75" x14ac:dyDescent="0.25">
      <c r="A3" s="1499" t="str">
        <f>'CPCA-I-01'!A3:G3</f>
        <v>Al 31 de diciembre de 2020</v>
      </c>
      <c r="B3" s="1499"/>
      <c r="C3" s="1499"/>
    </row>
    <row r="4" spans="1:3" ht="15.75" thickBot="1" x14ac:dyDescent="0.3"/>
    <row r="5" spans="1:3" x14ac:dyDescent="0.25">
      <c r="A5" s="1515" t="s">
        <v>900</v>
      </c>
      <c r="B5" s="1515" t="s">
        <v>246</v>
      </c>
      <c r="C5" s="992"/>
    </row>
    <row r="6" spans="1:3" x14ac:dyDescent="0.25">
      <c r="A6" s="1516"/>
      <c r="B6" s="1516"/>
      <c r="C6" s="993"/>
    </row>
    <row r="7" spans="1:3" s="996" customFormat="1" x14ac:dyDescent="0.25">
      <c r="A7" s="994">
        <v>1</v>
      </c>
      <c r="B7" s="994" t="s">
        <v>1100</v>
      </c>
      <c r="C7" s="995">
        <f>+C9+C81</f>
        <v>29849617.02</v>
      </c>
    </row>
    <row r="8" spans="1:3" x14ac:dyDescent="0.25">
      <c r="A8" s="976"/>
      <c r="B8" s="976"/>
      <c r="C8" s="997"/>
    </row>
    <row r="9" spans="1:3" x14ac:dyDescent="0.25">
      <c r="A9" s="976">
        <v>1.1000000000000001</v>
      </c>
      <c r="B9" s="976" t="s">
        <v>1101</v>
      </c>
      <c r="C9" s="997">
        <f>+C11+C34+C40+C42+C47+C55+C60+C64+C79</f>
        <v>29849617.02</v>
      </c>
    </row>
    <row r="10" spans="1:3" x14ac:dyDescent="0.25">
      <c r="A10" s="976"/>
      <c r="B10" s="976"/>
      <c r="C10" s="997"/>
    </row>
    <row r="11" spans="1:3" x14ac:dyDescent="0.25">
      <c r="A11" s="976" t="s">
        <v>1102</v>
      </c>
      <c r="B11" s="976" t="s">
        <v>198</v>
      </c>
      <c r="C11" s="997">
        <f>+C12+C18+C20+C21+C26+C29+C30+C31+C32</f>
        <v>0</v>
      </c>
    </row>
    <row r="12" spans="1:3" ht="24" x14ac:dyDescent="0.25">
      <c r="A12" s="976" t="s">
        <v>1103</v>
      </c>
      <c r="B12" s="976" t="s">
        <v>1104</v>
      </c>
      <c r="C12" s="998">
        <f>+C13+C15+C17</f>
        <v>0</v>
      </c>
    </row>
    <row r="13" spans="1:3" x14ac:dyDescent="0.25">
      <c r="A13" s="985" t="s">
        <v>1105</v>
      </c>
      <c r="B13" s="978" t="s">
        <v>1106</v>
      </c>
      <c r="C13" s="997">
        <f>+C14</f>
        <v>0</v>
      </c>
    </row>
    <row r="14" spans="1:3" x14ac:dyDescent="0.25">
      <c r="A14" s="985" t="s">
        <v>1107</v>
      </c>
      <c r="B14" s="985" t="s">
        <v>1108</v>
      </c>
      <c r="C14" s="997">
        <v>0</v>
      </c>
    </row>
    <row r="15" spans="1:3" ht="24" x14ac:dyDescent="0.25">
      <c r="A15" s="985" t="s">
        <v>1110</v>
      </c>
      <c r="B15" s="978" t="s">
        <v>1111</v>
      </c>
      <c r="C15" s="997">
        <f>+C16</f>
        <v>0</v>
      </c>
    </row>
    <row r="16" spans="1:3" x14ac:dyDescent="0.25">
      <c r="A16" s="985" t="s">
        <v>1112</v>
      </c>
      <c r="B16" s="985" t="s">
        <v>1108</v>
      </c>
      <c r="C16" s="997">
        <v>0</v>
      </c>
    </row>
    <row r="17" spans="1:3" x14ac:dyDescent="0.25">
      <c r="A17" s="985" t="s">
        <v>1114</v>
      </c>
      <c r="B17" s="978" t="s">
        <v>1115</v>
      </c>
      <c r="C17" s="997">
        <v>0</v>
      </c>
    </row>
    <row r="18" spans="1:3" ht="24" x14ac:dyDescent="0.25">
      <c r="A18" s="976" t="s">
        <v>1116</v>
      </c>
      <c r="B18" s="976" t="s">
        <v>1117</v>
      </c>
      <c r="C18" s="998">
        <f>+C19</f>
        <v>0</v>
      </c>
    </row>
    <row r="19" spans="1:3" x14ac:dyDescent="0.25">
      <c r="A19" s="985" t="s">
        <v>1118</v>
      </c>
      <c r="B19" s="985" t="s">
        <v>1119</v>
      </c>
      <c r="C19" s="997">
        <v>0</v>
      </c>
    </row>
    <row r="20" spans="1:3" x14ac:dyDescent="0.25">
      <c r="A20" s="976" t="s">
        <v>1121</v>
      </c>
      <c r="B20" s="976" t="s">
        <v>1122</v>
      </c>
      <c r="C20" s="997"/>
    </row>
    <row r="21" spans="1:3" x14ac:dyDescent="0.25">
      <c r="A21" s="976" t="s">
        <v>1124</v>
      </c>
      <c r="B21" s="976" t="s">
        <v>1125</v>
      </c>
      <c r="C21" s="998">
        <f>+C22</f>
        <v>0</v>
      </c>
    </row>
    <row r="22" spans="1:3" ht="24" x14ac:dyDescent="0.25">
      <c r="A22" s="985" t="s">
        <v>1126</v>
      </c>
      <c r="B22" s="985" t="s">
        <v>1127</v>
      </c>
      <c r="C22" s="999">
        <f>+C23+C24+C25</f>
        <v>0</v>
      </c>
    </row>
    <row r="23" spans="1:3" x14ac:dyDescent="0.25">
      <c r="A23" s="985" t="s">
        <v>1129</v>
      </c>
      <c r="B23" s="985" t="s">
        <v>1130</v>
      </c>
      <c r="C23" s="997">
        <v>0</v>
      </c>
    </row>
    <row r="24" spans="1:3" ht="24" x14ac:dyDescent="0.25">
      <c r="A24" s="985" t="s">
        <v>1132</v>
      </c>
      <c r="B24" s="985" t="s">
        <v>1133</v>
      </c>
      <c r="C24" s="997">
        <v>0</v>
      </c>
    </row>
    <row r="25" spans="1:3" x14ac:dyDescent="0.25">
      <c r="A25" s="985" t="s">
        <v>1134</v>
      </c>
      <c r="B25" s="985" t="s">
        <v>1135</v>
      </c>
      <c r="C25" s="997">
        <v>0</v>
      </c>
    </row>
    <row r="26" spans="1:3" ht="36" x14ac:dyDescent="0.25">
      <c r="A26" s="976" t="s">
        <v>1136</v>
      </c>
      <c r="B26" s="976" t="s">
        <v>1137</v>
      </c>
      <c r="C26" s="998">
        <f>+C27+C28</f>
        <v>0</v>
      </c>
    </row>
    <row r="27" spans="1:3" x14ac:dyDescent="0.25">
      <c r="A27" s="985" t="s">
        <v>1138</v>
      </c>
      <c r="B27" s="985" t="s">
        <v>1139</v>
      </c>
      <c r="C27" s="997">
        <v>0</v>
      </c>
    </row>
    <row r="28" spans="1:3" x14ac:dyDescent="0.25">
      <c r="A28" s="985" t="s">
        <v>1141</v>
      </c>
      <c r="B28" s="985" t="s">
        <v>1142</v>
      </c>
      <c r="C28" s="997">
        <v>0</v>
      </c>
    </row>
    <row r="29" spans="1:3" x14ac:dyDescent="0.25">
      <c r="A29" s="976" t="s">
        <v>1144</v>
      </c>
      <c r="B29" s="976" t="s">
        <v>1145</v>
      </c>
      <c r="C29" s="997">
        <v>0</v>
      </c>
    </row>
    <row r="30" spans="1:3" x14ac:dyDescent="0.25">
      <c r="A30" s="976" t="s">
        <v>1147</v>
      </c>
      <c r="B30" s="976" t="s">
        <v>1148</v>
      </c>
      <c r="C30" s="997">
        <v>0</v>
      </c>
    </row>
    <row r="31" spans="1:3" x14ac:dyDescent="0.25">
      <c r="A31" s="976" t="s">
        <v>1149</v>
      </c>
      <c r="B31" s="976" t="s">
        <v>1150</v>
      </c>
      <c r="C31" s="997">
        <v>0</v>
      </c>
    </row>
    <row r="32" spans="1:3" x14ac:dyDescent="0.25">
      <c r="A32" s="976" t="s">
        <v>1152</v>
      </c>
      <c r="B32" s="976" t="s">
        <v>1153</v>
      </c>
      <c r="C32" s="997">
        <v>0</v>
      </c>
    </row>
    <row r="33" spans="1:3" x14ac:dyDescent="0.25">
      <c r="A33" s="976"/>
      <c r="B33" s="976"/>
      <c r="C33" s="997"/>
    </row>
    <row r="34" spans="1:3" x14ac:dyDescent="0.25">
      <c r="A34" s="976" t="s">
        <v>1155</v>
      </c>
      <c r="B34" s="976" t="s">
        <v>1156</v>
      </c>
      <c r="C34" s="997">
        <f>+C35+C36+C38+C37</f>
        <v>0</v>
      </c>
    </row>
    <row r="35" spans="1:3" x14ac:dyDescent="0.25">
      <c r="A35" s="985" t="s">
        <v>1157</v>
      </c>
      <c r="B35" s="985" t="s">
        <v>1158</v>
      </c>
      <c r="C35" s="997">
        <v>0</v>
      </c>
    </row>
    <row r="36" spans="1:3" x14ac:dyDescent="0.25">
      <c r="A36" s="985" t="s">
        <v>1160</v>
      </c>
      <c r="B36" s="985" t="s">
        <v>1161</v>
      </c>
      <c r="C36" s="997">
        <v>0</v>
      </c>
    </row>
    <row r="37" spans="1:3" ht="24" x14ac:dyDescent="0.25">
      <c r="A37" s="985" t="s">
        <v>1163</v>
      </c>
      <c r="B37" s="985" t="s">
        <v>1164</v>
      </c>
      <c r="C37" s="997">
        <v>0</v>
      </c>
    </row>
    <row r="38" spans="1:3" x14ac:dyDescent="0.25">
      <c r="A38" s="985" t="s">
        <v>1165</v>
      </c>
      <c r="B38" s="985" t="s">
        <v>1166</v>
      </c>
      <c r="C38" s="997">
        <v>0</v>
      </c>
    </row>
    <row r="39" spans="1:3" x14ac:dyDescent="0.25">
      <c r="A39" s="985"/>
      <c r="B39" s="985"/>
      <c r="C39" s="997"/>
    </row>
    <row r="40" spans="1:3" x14ac:dyDescent="0.25">
      <c r="A40" s="976" t="s">
        <v>1168</v>
      </c>
      <c r="B40" s="976" t="s">
        <v>419</v>
      </c>
      <c r="C40" s="997">
        <v>0</v>
      </c>
    </row>
    <row r="41" spans="1:3" x14ac:dyDescent="0.25">
      <c r="A41" s="976"/>
      <c r="B41" s="976"/>
      <c r="C41" s="997"/>
    </row>
    <row r="42" spans="1:3" ht="24" x14ac:dyDescent="0.25">
      <c r="A42" s="976" t="s">
        <v>1170</v>
      </c>
      <c r="B42" s="976" t="s">
        <v>1171</v>
      </c>
      <c r="C42" s="997">
        <f>+C43+C44+C45</f>
        <v>0</v>
      </c>
    </row>
    <row r="43" spans="1:3" x14ac:dyDescent="0.25">
      <c r="A43" s="985" t="s">
        <v>1172</v>
      </c>
      <c r="B43" s="985" t="s">
        <v>1173</v>
      </c>
      <c r="C43" s="997">
        <v>0</v>
      </c>
    </row>
    <row r="44" spans="1:3" ht="24" x14ac:dyDescent="0.25">
      <c r="A44" s="985" t="s">
        <v>1175</v>
      </c>
      <c r="B44" s="985" t="s">
        <v>1176</v>
      </c>
      <c r="C44" s="997">
        <v>0</v>
      </c>
    </row>
    <row r="45" spans="1:3" ht="24" x14ac:dyDescent="0.25">
      <c r="A45" s="985" t="s">
        <v>1178</v>
      </c>
      <c r="B45" s="985" t="s">
        <v>1179</v>
      </c>
      <c r="C45" s="997">
        <v>0</v>
      </c>
    </row>
    <row r="46" spans="1:3" x14ac:dyDescent="0.25">
      <c r="A46" s="985"/>
      <c r="B46" s="985"/>
      <c r="C46" s="997"/>
    </row>
    <row r="47" spans="1:3" x14ac:dyDescent="0.25">
      <c r="A47" s="976" t="s">
        <v>1181</v>
      </c>
      <c r="B47" s="976" t="s">
        <v>1182</v>
      </c>
      <c r="C47" s="997">
        <f>+C48+C51+C52+C53</f>
        <v>0</v>
      </c>
    </row>
    <row r="48" spans="1:3" x14ac:dyDescent="0.25">
      <c r="A48" s="985" t="s">
        <v>1183</v>
      </c>
      <c r="B48" s="985" t="s">
        <v>1184</v>
      </c>
      <c r="C48" s="997">
        <f>+C49+C50</f>
        <v>0</v>
      </c>
    </row>
    <row r="49" spans="1:3" x14ac:dyDescent="0.25">
      <c r="A49" s="985" t="s">
        <v>1186</v>
      </c>
      <c r="B49" s="985" t="s">
        <v>1187</v>
      </c>
      <c r="C49" s="997">
        <v>0</v>
      </c>
    </row>
    <row r="50" spans="1:3" x14ac:dyDescent="0.25">
      <c r="A50" s="985" t="s">
        <v>1188</v>
      </c>
      <c r="B50" s="985" t="s">
        <v>1189</v>
      </c>
      <c r="C50" s="997">
        <v>0</v>
      </c>
    </row>
    <row r="51" spans="1:3" x14ac:dyDescent="0.25">
      <c r="A51" s="985" t="s">
        <v>1190</v>
      </c>
      <c r="B51" s="985" t="s">
        <v>1191</v>
      </c>
      <c r="C51" s="997">
        <v>0</v>
      </c>
    </row>
    <row r="52" spans="1:3" x14ac:dyDescent="0.25">
      <c r="A52" s="985" t="s">
        <v>1193</v>
      </c>
      <c r="B52" s="985" t="s">
        <v>1194</v>
      </c>
      <c r="C52" s="997">
        <v>0</v>
      </c>
    </row>
    <row r="53" spans="1:3" x14ac:dyDescent="0.25">
      <c r="A53" s="985" t="s">
        <v>1195</v>
      </c>
      <c r="B53" s="985" t="s">
        <v>1196</v>
      </c>
      <c r="C53" s="997">
        <v>0</v>
      </c>
    </row>
    <row r="54" spans="1:3" x14ac:dyDescent="0.25">
      <c r="A54" s="985"/>
      <c r="B54" s="985"/>
      <c r="C54" s="997"/>
    </row>
    <row r="55" spans="1:3" ht="36" x14ac:dyDescent="0.25">
      <c r="A55" s="976" t="s">
        <v>1198</v>
      </c>
      <c r="B55" s="976" t="s">
        <v>1199</v>
      </c>
      <c r="C55" s="998">
        <f>+C56+C57+C58</f>
        <v>1587354.32</v>
      </c>
    </row>
    <row r="56" spans="1:3" x14ac:dyDescent="0.25">
      <c r="A56" s="985" t="s">
        <v>1200</v>
      </c>
      <c r="B56" s="985" t="s">
        <v>1201</v>
      </c>
      <c r="C56" s="997">
        <f>+'CPCA-II-01'!F15+'CPCA-II-01'!F13</f>
        <v>1587354.32</v>
      </c>
    </row>
    <row r="57" spans="1:3" x14ac:dyDescent="0.25">
      <c r="A57" s="985" t="s">
        <v>1203</v>
      </c>
      <c r="B57" s="985" t="s">
        <v>1204</v>
      </c>
      <c r="C57" s="997">
        <v>0</v>
      </c>
    </row>
    <row r="58" spans="1:3" x14ac:dyDescent="0.25">
      <c r="A58" s="985" t="s">
        <v>1206</v>
      </c>
      <c r="B58" s="985" t="s">
        <v>1207</v>
      </c>
      <c r="C58" s="999">
        <v>0</v>
      </c>
    </row>
    <row r="59" spans="1:3" x14ac:dyDescent="0.25">
      <c r="A59" s="985"/>
      <c r="B59" s="985"/>
      <c r="C59" s="999"/>
    </row>
    <row r="60" spans="1:3" ht="24" x14ac:dyDescent="0.25">
      <c r="A60" s="976" t="s">
        <v>1209</v>
      </c>
      <c r="B60" s="976" t="s">
        <v>1210</v>
      </c>
      <c r="C60" s="998">
        <f>+C61+C62</f>
        <v>28262262.699999999</v>
      </c>
    </row>
    <row r="61" spans="1:3" ht="36" x14ac:dyDescent="0.25">
      <c r="A61" s="985" t="s">
        <v>1211</v>
      </c>
      <c r="B61" s="985" t="s">
        <v>1212</v>
      </c>
      <c r="C61" s="997">
        <f>+'CPCA-II-01'!F17</f>
        <v>28262262.699999999</v>
      </c>
    </row>
    <row r="62" spans="1:3" ht="36" x14ac:dyDescent="0.25">
      <c r="A62" s="985" t="s">
        <v>1214</v>
      </c>
      <c r="B62" s="985" t="s">
        <v>1215</v>
      </c>
      <c r="C62" s="997">
        <v>0</v>
      </c>
    </row>
    <row r="63" spans="1:3" x14ac:dyDescent="0.25">
      <c r="A63" s="985"/>
      <c r="B63" s="985"/>
      <c r="C63" s="997"/>
    </row>
    <row r="64" spans="1:3" ht="24" x14ac:dyDescent="0.25">
      <c r="A64" s="976" t="s">
        <v>1216</v>
      </c>
      <c r="B64" s="976" t="s">
        <v>1217</v>
      </c>
      <c r="C64" s="998">
        <f>+C65+C66+C74</f>
        <v>0</v>
      </c>
    </row>
    <row r="65" spans="1:3" x14ac:dyDescent="0.25">
      <c r="A65" s="985" t="s">
        <v>1218</v>
      </c>
      <c r="B65" s="985" t="s">
        <v>1219</v>
      </c>
      <c r="C65" s="999">
        <v>0</v>
      </c>
    </row>
    <row r="66" spans="1:3" x14ac:dyDescent="0.25">
      <c r="A66" s="985" t="s">
        <v>1221</v>
      </c>
      <c r="B66" s="985" t="s">
        <v>1222</v>
      </c>
      <c r="C66" s="997">
        <f>+C67+C72+C73</f>
        <v>0</v>
      </c>
    </row>
    <row r="67" spans="1:3" x14ac:dyDescent="0.25">
      <c r="A67" s="985" t="s">
        <v>1224</v>
      </c>
      <c r="B67" s="985" t="s">
        <v>1225</v>
      </c>
      <c r="C67" s="997">
        <f>+C68+C69+C70+C71</f>
        <v>0</v>
      </c>
    </row>
    <row r="68" spans="1:3" x14ac:dyDescent="0.25">
      <c r="A68" s="985" t="s">
        <v>1226</v>
      </c>
      <c r="B68" s="985" t="s">
        <v>1227</v>
      </c>
      <c r="C68" s="997">
        <v>0</v>
      </c>
    </row>
    <row r="69" spans="1:3" x14ac:dyDescent="0.25">
      <c r="A69" s="985" t="s">
        <v>1229</v>
      </c>
      <c r="B69" s="985" t="s">
        <v>1230</v>
      </c>
      <c r="C69" s="997">
        <v>0</v>
      </c>
    </row>
    <row r="70" spans="1:3" x14ac:dyDescent="0.25">
      <c r="A70" s="985" t="s">
        <v>1232</v>
      </c>
      <c r="B70" s="985" t="s">
        <v>219</v>
      </c>
      <c r="C70" s="997">
        <v>0</v>
      </c>
    </row>
    <row r="71" spans="1:3" ht="24" x14ac:dyDescent="0.25">
      <c r="A71" s="985" t="s">
        <v>1234</v>
      </c>
      <c r="B71" s="985" t="s">
        <v>1235</v>
      </c>
      <c r="C71" s="997">
        <v>0</v>
      </c>
    </row>
    <row r="72" spans="1:3" x14ac:dyDescent="0.25">
      <c r="A72" s="985" t="s">
        <v>1237</v>
      </c>
      <c r="B72" s="985" t="s">
        <v>1238</v>
      </c>
      <c r="C72" s="1000">
        <v>0</v>
      </c>
    </row>
    <row r="73" spans="1:3" x14ac:dyDescent="0.25">
      <c r="A73" s="985" t="s">
        <v>1240</v>
      </c>
      <c r="B73" s="985" t="s">
        <v>1241</v>
      </c>
      <c r="C73" s="997">
        <v>0</v>
      </c>
    </row>
    <row r="74" spans="1:3" x14ac:dyDescent="0.25">
      <c r="A74" s="985" t="s">
        <v>1242</v>
      </c>
      <c r="B74" s="985" t="s">
        <v>1243</v>
      </c>
      <c r="C74" s="997">
        <f>+C75+C76+C77</f>
        <v>0</v>
      </c>
    </row>
    <row r="75" spans="1:3" x14ac:dyDescent="0.25">
      <c r="A75" s="985" t="s">
        <v>1244</v>
      </c>
      <c r="B75" s="985" t="s">
        <v>1245</v>
      </c>
      <c r="C75" s="997">
        <v>0</v>
      </c>
    </row>
    <row r="76" spans="1:3" x14ac:dyDescent="0.25">
      <c r="A76" s="985" t="s">
        <v>1246</v>
      </c>
      <c r="B76" s="985" t="s">
        <v>1247</v>
      </c>
      <c r="C76" s="997">
        <v>0</v>
      </c>
    </row>
    <row r="77" spans="1:3" x14ac:dyDescent="0.25">
      <c r="A77" s="985" t="s">
        <v>1248</v>
      </c>
      <c r="B77" s="985" t="s">
        <v>1249</v>
      </c>
      <c r="C77" s="997">
        <v>0</v>
      </c>
    </row>
    <row r="78" spans="1:3" x14ac:dyDescent="0.25">
      <c r="A78" s="985"/>
      <c r="B78" s="985"/>
      <c r="C78" s="997"/>
    </row>
    <row r="79" spans="1:3" x14ac:dyDescent="0.25">
      <c r="A79" s="976" t="s">
        <v>1250</v>
      </c>
      <c r="B79" s="976" t="s">
        <v>225</v>
      </c>
      <c r="C79" s="997">
        <v>0</v>
      </c>
    </row>
    <row r="80" spans="1:3" x14ac:dyDescent="0.25">
      <c r="A80" s="985"/>
      <c r="B80" s="985"/>
      <c r="C80" s="997"/>
    </row>
    <row r="81" spans="1:3" x14ac:dyDescent="0.25">
      <c r="A81" s="976">
        <v>1.2</v>
      </c>
      <c r="B81" s="976" t="s">
        <v>1252</v>
      </c>
      <c r="C81" s="997">
        <f>+C83+C88+C98+C104+C120</f>
        <v>0</v>
      </c>
    </row>
    <row r="82" spans="1:3" x14ac:dyDescent="0.25">
      <c r="A82" s="976"/>
      <c r="B82" s="976"/>
      <c r="C82" s="997"/>
    </row>
    <row r="83" spans="1:3" x14ac:dyDescent="0.25">
      <c r="A83" s="976" t="s">
        <v>1253</v>
      </c>
      <c r="B83" s="976" t="s">
        <v>1254</v>
      </c>
      <c r="C83" s="997">
        <f>+C84+C85+C86</f>
        <v>0</v>
      </c>
    </row>
    <row r="84" spans="1:3" x14ac:dyDescent="0.25">
      <c r="A84" s="985" t="s">
        <v>1255</v>
      </c>
      <c r="B84" s="985" t="s">
        <v>1256</v>
      </c>
      <c r="C84" s="997">
        <v>0</v>
      </c>
    </row>
    <row r="85" spans="1:3" x14ac:dyDescent="0.25">
      <c r="A85" s="985" t="s">
        <v>1258</v>
      </c>
      <c r="B85" s="985" t="s">
        <v>1259</v>
      </c>
      <c r="C85" s="997">
        <v>0</v>
      </c>
    </row>
    <row r="86" spans="1:3" x14ac:dyDescent="0.25">
      <c r="A86" s="985" t="s">
        <v>1260</v>
      </c>
      <c r="B86" s="985" t="s">
        <v>1261</v>
      </c>
      <c r="C86" s="997">
        <v>0</v>
      </c>
    </row>
    <row r="87" spans="1:3" x14ac:dyDescent="0.25">
      <c r="A87" s="976"/>
      <c r="B87" s="976"/>
      <c r="C87" s="998"/>
    </row>
    <row r="88" spans="1:3" x14ac:dyDescent="0.25">
      <c r="A88" s="976" t="s">
        <v>1262</v>
      </c>
      <c r="B88" s="976" t="s">
        <v>1263</v>
      </c>
      <c r="C88" s="1001">
        <f>+C89+C90+C91+C92+C93+C94+C95</f>
        <v>0</v>
      </c>
    </row>
    <row r="89" spans="1:3" x14ac:dyDescent="0.25">
      <c r="A89" s="985" t="s">
        <v>1265</v>
      </c>
      <c r="B89" s="985" t="s">
        <v>213</v>
      </c>
      <c r="C89" s="997">
        <v>0</v>
      </c>
    </row>
    <row r="90" spans="1:3" x14ac:dyDescent="0.25">
      <c r="A90" s="985" t="s">
        <v>1267</v>
      </c>
      <c r="B90" s="985" t="s">
        <v>1268</v>
      </c>
      <c r="C90" s="997">
        <v>0</v>
      </c>
    </row>
    <row r="91" spans="1:3" x14ac:dyDescent="0.25">
      <c r="A91" s="985" t="s">
        <v>1269</v>
      </c>
      <c r="B91" s="985" t="s">
        <v>1270</v>
      </c>
      <c r="C91" s="997">
        <v>0</v>
      </c>
    </row>
    <row r="92" spans="1:3" x14ac:dyDescent="0.25">
      <c r="A92" s="985" t="s">
        <v>1272</v>
      </c>
      <c r="B92" s="985" t="s">
        <v>1273</v>
      </c>
      <c r="C92" s="997">
        <v>0</v>
      </c>
    </row>
    <row r="93" spans="1:3" x14ac:dyDescent="0.25">
      <c r="A93" s="985" t="s">
        <v>1275</v>
      </c>
      <c r="B93" s="985" t="s">
        <v>1276</v>
      </c>
      <c r="C93" s="997">
        <v>0</v>
      </c>
    </row>
    <row r="94" spans="1:3" x14ac:dyDescent="0.25">
      <c r="A94" s="985" t="s">
        <v>1278</v>
      </c>
      <c r="B94" s="985" t="s">
        <v>1279</v>
      </c>
      <c r="C94" s="997">
        <v>0</v>
      </c>
    </row>
    <row r="95" spans="1:3" x14ac:dyDescent="0.25">
      <c r="A95" s="1514" t="s">
        <v>1281</v>
      </c>
      <c r="B95" s="1514" t="s">
        <v>1282</v>
      </c>
      <c r="C95" s="997">
        <v>0</v>
      </c>
    </row>
    <row r="96" spans="1:3" x14ac:dyDescent="0.25">
      <c r="A96" s="1514"/>
      <c r="B96" s="1514"/>
      <c r="C96" s="997"/>
    </row>
    <row r="97" spans="1:3" x14ac:dyDescent="0.25">
      <c r="A97" s="976"/>
      <c r="B97" s="976"/>
      <c r="C97" s="998"/>
    </row>
    <row r="98" spans="1:3" ht="24" x14ac:dyDescent="0.25">
      <c r="A98" s="976" t="s">
        <v>1285</v>
      </c>
      <c r="B98" s="976" t="s">
        <v>1286</v>
      </c>
      <c r="C98" s="1002">
        <f>+C99+C100+C101+C102</f>
        <v>0</v>
      </c>
    </row>
    <row r="99" spans="1:3" x14ac:dyDescent="0.25">
      <c r="A99" s="985" t="s">
        <v>1287</v>
      </c>
      <c r="B99" s="985" t="s">
        <v>1288</v>
      </c>
      <c r="C99" s="1000">
        <v>0</v>
      </c>
    </row>
    <row r="100" spans="1:3" x14ac:dyDescent="0.25">
      <c r="A100" s="985" t="s">
        <v>1290</v>
      </c>
      <c r="B100" s="985" t="s">
        <v>1291</v>
      </c>
      <c r="C100" s="997">
        <v>0</v>
      </c>
    </row>
    <row r="101" spans="1:3" x14ac:dyDescent="0.25">
      <c r="A101" s="985" t="s">
        <v>1293</v>
      </c>
      <c r="B101" s="985" t="s">
        <v>1294</v>
      </c>
      <c r="C101" s="997">
        <v>0</v>
      </c>
    </row>
    <row r="102" spans="1:3" x14ac:dyDescent="0.25">
      <c r="A102" s="985" t="s">
        <v>1296</v>
      </c>
      <c r="B102" s="985" t="s">
        <v>235</v>
      </c>
      <c r="C102" s="997">
        <v>0</v>
      </c>
    </row>
    <row r="103" spans="1:3" x14ac:dyDescent="0.25">
      <c r="A103" s="985"/>
      <c r="B103" s="985"/>
      <c r="C103" s="997"/>
    </row>
    <row r="104" spans="1:3" ht="24" x14ac:dyDescent="0.25">
      <c r="A104" s="976" t="s">
        <v>1298</v>
      </c>
      <c r="B104" s="976" t="s">
        <v>1299</v>
      </c>
      <c r="C104" s="998">
        <f>+C105+C107+C115</f>
        <v>0</v>
      </c>
    </row>
    <row r="105" spans="1:3" x14ac:dyDescent="0.25">
      <c r="A105" s="1514" t="s">
        <v>1300</v>
      </c>
      <c r="B105" s="1514" t="s">
        <v>1219</v>
      </c>
      <c r="C105" s="999">
        <v>0</v>
      </c>
    </row>
    <row r="106" spans="1:3" x14ac:dyDescent="0.25">
      <c r="A106" s="1514"/>
      <c r="B106" s="1514"/>
      <c r="C106" s="997">
        <v>0</v>
      </c>
    </row>
    <row r="107" spans="1:3" x14ac:dyDescent="0.25">
      <c r="A107" s="985" t="s">
        <v>1303</v>
      </c>
      <c r="B107" s="985" t="s">
        <v>1222</v>
      </c>
      <c r="C107" s="997">
        <f>+C108+C113+C114</f>
        <v>0</v>
      </c>
    </row>
    <row r="108" spans="1:3" x14ac:dyDescent="0.25">
      <c r="A108" s="985" t="s">
        <v>1305</v>
      </c>
      <c r="B108" s="985" t="s">
        <v>1306</v>
      </c>
      <c r="C108" s="997">
        <f>+C109+C110+C111+C112</f>
        <v>0</v>
      </c>
    </row>
    <row r="109" spans="1:3" x14ac:dyDescent="0.25">
      <c r="A109" s="985" t="s">
        <v>1307</v>
      </c>
      <c r="B109" s="985" t="s">
        <v>1227</v>
      </c>
      <c r="C109" s="997">
        <v>0</v>
      </c>
    </row>
    <row r="110" spans="1:3" x14ac:dyDescent="0.25">
      <c r="A110" s="985" t="s">
        <v>1308</v>
      </c>
      <c r="B110" s="985" t="s">
        <v>1230</v>
      </c>
      <c r="C110" s="997">
        <v>0</v>
      </c>
    </row>
    <row r="111" spans="1:3" x14ac:dyDescent="0.25">
      <c r="A111" s="985" t="s">
        <v>1309</v>
      </c>
      <c r="B111" s="985" t="s">
        <v>219</v>
      </c>
      <c r="C111" s="997">
        <v>0</v>
      </c>
    </row>
    <row r="112" spans="1:3" ht="24" x14ac:dyDescent="0.25">
      <c r="A112" s="985" t="s">
        <v>1310</v>
      </c>
      <c r="B112" s="985" t="s">
        <v>1235</v>
      </c>
      <c r="C112" s="997">
        <v>0</v>
      </c>
    </row>
    <row r="113" spans="1:3" x14ac:dyDescent="0.25">
      <c r="A113" s="985" t="s">
        <v>1311</v>
      </c>
      <c r="B113" s="985" t="s">
        <v>1238</v>
      </c>
      <c r="C113" s="997">
        <v>0</v>
      </c>
    </row>
    <row r="114" spans="1:3" x14ac:dyDescent="0.25">
      <c r="A114" s="985" t="s">
        <v>1312</v>
      </c>
      <c r="B114" s="985" t="s">
        <v>1241</v>
      </c>
      <c r="C114" s="997">
        <v>0</v>
      </c>
    </row>
    <row r="115" spans="1:3" x14ac:dyDescent="0.25">
      <c r="A115" s="985" t="s">
        <v>1313</v>
      </c>
      <c r="B115" s="985" t="s">
        <v>1243</v>
      </c>
      <c r="C115" s="997">
        <f>+C116+C117+C118</f>
        <v>0</v>
      </c>
    </row>
    <row r="116" spans="1:3" x14ac:dyDescent="0.25">
      <c r="A116" s="985" t="s">
        <v>1315</v>
      </c>
      <c r="B116" s="985" t="s">
        <v>1245</v>
      </c>
      <c r="C116" s="997">
        <v>0</v>
      </c>
    </row>
    <row r="117" spans="1:3" x14ac:dyDescent="0.25">
      <c r="A117" s="985" t="s">
        <v>1316</v>
      </c>
      <c r="B117" s="985" t="s">
        <v>1247</v>
      </c>
      <c r="C117" s="997">
        <v>0</v>
      </c>
    </row>
    <row r="118" spans="1:3" x14ac:dyDescent="0.25">
      <c r="A118" s="985" t="s">
        <v>1317</v>
      </c>
      <c r="B118" s="985" t="s">
        <v>1249</v>
      </c>
      <c r="C118" s="997">
        <v>0</v>
      </c>
    </row>
    <row r="119" spans="1:3" x14ac:dyDescent="0.25">
      <c r="A119" s="976"/>
      <c r="B119" s="976"/>
      <c r="C119" s="998"/>
    </row>
    <row r="120" spans="1:3" ht="24" x14ac:dyDescent="0.25">
      <c r="A120" s="976" t="s">
        <v>1318</v>
      </c>
      <c r="B120" s="976" t="s">
        <v>1319</v>
      </c>
      <c r="C120" s="997">
        <f>+C121+C122+C123+C124</f>
        <v>0</v>
      </c>
    </row>
    <row r="121" spans="1:3" ht="24" x14ac:dyDescent="0.25">
      <c r="A121" s="985" t="s">
        <v>1321</v>
      </c>
      <c r="B121" s="985" t="s">
        <v>1322</v>
      </c>
      <c r="C121" s="997">
        <v>0</v>
      </c>
    </row>
    <row r="122" spans="1:3" ht="24" x14ac:dyDescent="0.25">
      <c r="A122" s="985" t="s">
        <v>1323</v>
      </c>
      <c r="B122" s="985" t="s">
        <v>1324</v>
      </c>
      <c r="C122" s="997">
        <v>0</v>
      </c>
    </row>
    <row r="123" spans="1:3" ht="24" x14ac:dyDescent="0.25">
      <c r="A123" s="985" t="s">
        <v>1325</v>
      </c>
      <c r="B123" s="985" t="s">
        <v>1326</v>
      </c>
      <c r="C123" s="997">
        <v>0</v>
      </c>
    </row>
    <row r="124" spans="1:3" ht="24" x14ac:dyDescent="0.25">
      <c r="A124" s="985" t="s">
        <v>1327</v>
      </c>
      <c r="B124" s="985" t="s">
        <v>1328</v>
      </c>
      <c r="C124" s="997">
        <v>0</v>
      </c>
    </row>
    <row r="125" spans="1:3" x14ac:dyDescent="0.25">
      <c r="A125" s="976"/>
      <c r="B125" s="976"/>
      <c r="C125" s="998"/>
    </row>
    <row r="126" spans="1:3" x14ac:dyDescent="0.25">
      <c r="A126" s="976"/>
      <c r="B126" s="976" t="s">
        <v>1329</v>
      </c>
      <c r="C126" s="997">
        <f>+C7</f>
        <v>29849617.02</v>
      </c>
    </row>
    <row r="127" spans="1:3" x14ac:dyDescent="0.25">
      <c r="A127" s="976"/>
      <c r="B127" s="976"/>
      <c r="C127" s="998"/>
    </row>
    <row r="128" spans="1:3" s="996" customFormat="1" x14ac:dyDescent="0.25">
      <c r="A128" s="994">
        <v>2</v>
      </c>
      <c r="B128" s="994" t="s">
        <v>1330</v>
      </c>
      <c r="C128" s="1003">
        <f>+C130+C192</f>
        <v>29009221.450000003</v>
      </c>
    </row>
    <row r="129" spans="1:3" x14ac:dyDescent="0.25">
      <c r="A129" s="976"/>
      <c r="B129" s="976"/>
      <c r="C129" s="998"/>
    </row>
    <row r="130" spans="1:3" x14ac:dyDescent="0.25">
      <c r="A130" s="976">
        <v>2.1</v>
      </c>
      <c r="B130" s="976" t="s">
        <v>1331</v>
      </c>
      <c r="C130" s="998">
        <f>+C131+C142+C144+C152+C160+C182+C184+C186</f>
        <v>5722767.9900000021</v>
      </c>
    </row>
    <row r="131" spans="1:3" ht="36" x14ac:dyDescent="0.25">
      <c r="A131" s="976" t="s">
        <v>1332</v>
      </c>
      <c r="B131" s="976" t="s">
        <v>1333</v>
      </c>
      <c r="C131" s="998">
        <f>+C132+C136+C137+C138+C139+C140</f>
        <v>5722617.9900000021</v>
      </c>
    </row>
    <row r="132" spans="1:3" x14ac:dyDescent="0.25">
      <c r="A132" s="985" t="s">
        <v>1334</v>
      </c>
      <c r="B132" s="985" t="s">
        <v>1335</v>
      </c>
      <c r="C132" s="997">
        <f>+C133+C134+C135</f>
        <v>20585274.860000003</v>
      </c>
    </row>
    <row r="133" spans="1:3" x14ac:dyDescent="0.25">
      <c r="A133" s="985" t="s">
        <v>1336</v>
      </c>
      <c r="B133" s="985" t="s">
        <v>1337</v>
      </c>
      <c r="C133" s="1161">
        <f>+'CPCA-II-13'!F9</f>
        <v>19030203.040000003</v>
      </c>
    </row>
    <row r="134" spans="1:3" x14ac:dyDescent="0.25">
      <c r="A134" s="985" t="s">
        <v>1339</v>
      </c>
      <c r="B134" s="985" t="s">
        <v>1340</v>
      </c>
      <c r="C134" s="997">
        <f>+'CPCA-II-13'!F22</f>
        <v>1555071.8199999998</v>
      </c>
    </row>
    <row r="135" spans="1:3" x14ac:dyDescent="0.25">
      <c r="A135" s="985" t="s">
        <v>1342</v>
      </c>
      <c r="B135" s="985" t="s">
        <v>1343</v>
      </c>
      <c r="C135" s="997">
        <v>0</v>
      </c>
    </row>
    <row r="136" spans="1:3" x14ac:dyDescent="0.25">
      <c r="A136" s="985" t="s">
        <v>1345</v>
      </c>
      <c r="B136" s="985" t="s">
        <v>1346</v>
      </c>
      <c r="C136" s="997">
        <f>+'CPCA-II-13'!F39+'CPCA-II-13'!F53+'CPCA-II-13'!F56+'CPCA-II-13'!F59+'CPCA-II-13'!F72+'CPCA-II-13'!F77+'CPCA-II-13'!F80+'CPCA-II-13'!F87+'CPCA-II-13'!F97+'CPCA-II-13'!F102+'CPCA-II-13'!F110+'CPCA-II-13'!F129+'CPCA-II-13'!F138+'CPCA-II-13'!F156+'CPCA-II-13'!F161+'CPCA-II-13'!F173+'CPCA-II-13'!F178</f>
        <v>6703333.9299999997</v>
      </c>
    </row>
    <row r="137" spans="1:3" ht="24" x14ac:dyDescent="0.25">
      <c r="A137" s="985" t="s">
        <v>1348</v>
      </c>
      <c r="B137" s="985" t="s">
        <v>1349</v>
      </c>
      <c r="C137" s="997">
        <v>0</v>
      </c>
    </row>
    <row r="138" spans="1:3" x14ac:dyDescent="0.25">
      <c r="A138" s="985" t="s">
        <v>1351</v>
      </c>
      <c r="B138" s="985" t="s">
        <v>1288</v>
      </c>
      <c r="C138" s="997">
        <f>+'CPCA-I-01'!B24</f>
        <v>-21565990.800000001</v>
      </c>
    </row>
    <row r="139" spans="1:3" x14ac:dyDescent="0.25">
      <c r="A139" s="985" t="s">
        <v>1352</v>
      </c>
      <c r="B139" s="985" t="s">
        <v>1291</v>
      </c>
      <c r="C139" s="997"/>
    </row>
    <row r="140" spans="1:3" ht="36" x14ac:dyDescent="0.25">
      <c r="A140" s="985" t="s">
        <v>1354</v>
      </c>
      <c r="B140" s="985" t="s">
        <v>1355</v>
      </c>
      <c r="C140" s="997">
        <v>0</v>
      </c>
    </row>
    <row r="141" spans="1:3" x14ac:dyDescent="0.25">
      <c r="A141" s="976"/>
      <c r="B141" s="976"/>
      <c r="C141" s="998"/>
    </row>
    <row r="142" spans="1:3" ht="24" x14ac:dyDescent="0.25">
      <c r="A142" s="976" t="s">
        <v>1356</v>
      </c>
      <c r="B142" s="976" t="s">
        <v>1357</v>
      </c>
      <c r="C142" s="998"/>
    </row>
    <row r="143" spans="1:3" x14ac:dyDescent="0.25">
      <c r="A143" s="976"/>
      <c r="B143" s="976"/>
      <c r="C143" s="998"/>
    </row>
    <row r="144" spans="1:3" x14ac:dyDescent="0.25">
      <c r="A144" s="976" t="s">
        <v>1359</v>
      </c>
      <c r="B144" s="976" t="s">
        <v>1360</v>
      </c>
      <c r="C144" s="998">
        <f>+C145+C148</f>
        <v>0</v>
      </c>
    </row>
    <row r="145" spans="1:3" x14ac:dyDescent="0.25">
      <c r="A145" s="985" t="s">
        <v>1361</v>
      </c>
      <c r="B145" s="985" t="s">
        <v>1184</v>
      </c>
      <c r="C145" s="997">
        <f>+C146+C147</f>
        <v>0</v>
      </c>
    </row>
    <row r="146" spans="1:3" x14ac:dyDescent="0.25">
      <c r="A146" s="985" t="s">
        <v>1362</v>
      </c>
      <c r="B146" s="985" t="s">
        <v>1363</v>
      </c>
      <c r="C146" s="997">
        <v>0</v>
      </c>
    </row>
    <row r="147" spans="1:3" x14ac:dyDescent="0.25">
      <c r="A147" s="985" t="s">
        <v>1365</v>
      </c>
      <c r="B147" s="985" t="s">
        <v>1366</v>
      </c>
      <c r="C147" s="997">
        <v>0</v>
      </c>
    </row>
    <row r="148" spans="1:3" x14ac:dyDescent="0.25">
      <c r="A148" s="985" t="s">
        <v>1368</v>
      </c>
      <c r="B148" s="985" t="s">
        <v>1369</v>
      </c>
      <c r="C148" s="997">
        <f>+C149+C150</f>
        <v>0</v>
      </c>
    </row>
    <row r="149" spans="1:3" x14ac:dyDescent="0.25">
      <c r="A149" s="985" t="s">
        <v>1371</v>
      </c>
      <c r="B149" s="985" t="s">
        <v>1191</v>
      </c>
      <c r="C149" s="997"/>
    </row>
    <row r="150" spans="1:3" ht="24" x14ac:dyDescent="0.25">
      <c r="A150" s="985" t="s">
        <v>1373</v>
      </c>
      <c r="B150" s="985" t="s">
        <v>1374</v>
      </c>
      <c r="C150" s="997"/>
    </row>
    <row r="151" spans="1:3" x14ac:dyDescent="0.25">
      <c r="A151" s="976"/>
      <c r="B151" s="976"/>
      <c r="C151" s="998"/>
    </row>
    <row r="152" spans="1:3" ht="24" x14ac:dyDescent="0.25">
      <c r="A152" s="976" t="s">
        <v>1376</v>
      </c>
      <c r="B152" s="976" t="s">
        <v>1377</v>
      </c>
      <c r="C152" s="998">
        <f>+C153+C156</f>
        <v>0</v>
      </c>
    </row>
    <row r="153" spans="1:3" x14ac:dyDescent="0.25">
      <c r="A153" s="985" t="s">
        <v>1378</v>
      </c>
      <c r="B153" s="985" t="s">
        <v>1379</v>
      </c>
      <c r="C153" s="997">
        <f>+C154+C155</f>
        <v>0</v>
      </c>
    </row>
    <row r="154" spans="1:3" x14ac:dyDescent="0.25">
      <c r="A154" s="985" t="s">
        <v>1380</v>
      </c>
      <c r="B154" s="985" t="s">
        <v>1381</v>
      </c>
      <c r="C154" s="997">
        <v>0</v>
      </c>
    </row>
    <row r="155" spans="1:3" x14ac:dyDescent="0.25">
      <c r="A155" s="985" t="s">
        <v>1383</v>
      </c>
      <c r="B155" s="985" t="s">
        <v>1384</v>
      </c>
      <c r="C155" s="997">
        <v>0</v>
      </c>
    </row>
    <row r="156" spans="1:3" x14ac:dyDescent="0.25">
      <c r="A156" s="985" t="s">
        <v>1386</v>
      </c>
      <c r="B156" s="985" t="s">
        <v>1387</v>
      </c>
      <c r="C156" s="997">
        <f>+C157+C158</f>
        <v>0</v>
      </c>
    </row>
    <row r="157" spans="1:3" x14ac:dyDescent="0.25">
      <c r="A157" s="985" t="s">
        <v>1388</v>
      </c>
      <c r="B157" s="985" t="s">
        <v>1389</v>
      </c>
      <c r="C157" s="997">
        <v>0</v>
      </c>
    </row>
    <row r="158" spans="1:3" x14ac:dyDescent="0.25">
      <c r="A158" s="985" t="s">
        <v>1391</v>
      </c>
      <c r="B158" s="985" t="s">
        <v>1384</v>
      </c>
      <c r="C158" s="997">
        <v>0</v>
      </c>
    </row>
    <row r="159" spans="1:3" x14ac:dyDescent="0.25">
      <c r="A159" s="976"/>
      <c r="B159" s="976"/>
      <c r="C159" s="998"/>
    </row>
    <row r="160" spans="1:3" ht="24" x14ac:dyDescent="0.25">
      <c r="A160" s="976" t="s">
        <v>1393</v>
      </c>
      <c r="B160" s="976" t="s">
        <v>1394</v>
      </c>
      <c r="C160" s="998">
        <f>+C161+C169+C177</f>
        <v>0</v>
      </c>
    </row>
    <row r="161" spans="1:3" x14ac:dyDescent="0.25">
      <c r="A161" s="976" t="s">
        <v>1395</v>
      </c>
      <c r="B161" s="976" t="s">
        <v>1396</v>
      </c>
      <c r="C161" s="998">
        <f>+C162+C163+C164+C165+C166+C167+C168</f>
        <v>0</v>
      </c>
    </row>
    <row r="162" spans="1:3" x14ac:dyDescent="0.25">
      <c r="A162" s="985" t="s">
        <v>1397</v>
      </c>
      <c r="B162" s="985" t="s">
        <v>1398</v>
      </c>
      <c r="C162" s="997"/>
    </row>
    <row r="163" spans="1:3" x14ac:dyDescent="0.25">
      <c r="A163" s="985" t="s">
        <v>1400</v>
      </c>
      <c r="B163" s="985" t="s">
        <v>1401</v>
      </c>
      <c r="C163" s="997"/>
    </row>
    <row r="164" spans="1:3" x14ac:dyDescent="0.25">
      <c r="A164" s="985" t="s">
        <v>1403</v>
      </c>
      <c r="B164" s="985" t="s">
        <v>1404</v>
      </c>
      <c r="C164" s="997"/>
    </row>
    <row r="165" spans="1:3" x14ac:dyDescent="0.25">
      <c r="A165" s="985" t="s">
        <v>1406</v>
      </c>
      <c r="B165" s="985" t="s">
        <v>1407</v>
      </c>
      <c r="C165" s="997"/>
    </row>
    <row r="166" spans="1:3" x14ac:dyDescent="0.25">
      <c r="A166" s="985" t="s">
        <v>1409</v>
      </c>
      <c r="B166" s="985" t="s">
        <v>817</v>
      </c>
      <c r="C166" s="997"/>
    </row>
    <row r="167" spans="1:3" x14ac:dyDescent="0.25">
      <c r="A167" s="985" t="s">
        <v>1411</v>
      </c>
      <c r="B167" s="985" t="s">
        <v>1412</v>
      </c>
      <c r="C167" s="997"/>
    </row>
    <row r="168" spans="1:3" x14ac:dyDescent="0.25">
      <c r="A168" s="985" t="s">
        <v>1414</v>
      </c>
      <c r="B168" s="985" t="s">
        <v>1415</v>
      </c>
      <c r="C168" s="997"/>
    </row>
    <row r="169" spans="1:3" x14ac:dyDescent="0.25">
      <c r="A169" s="976" t="s">
        <v>1417</v>
      </c>
      <c r="B169" s="976" t="s">
        <v>1418</v>
      </c>
      <c r="C169" s="998">
        <f>+C170+C175+C176</f>
        <v>0</v>
      </c>
    </row>
    <row r="170" spans="1:3" x14ac:dyDescent="0.25">
      <c r="A170" s="985" t="s">
        <v>1419</v>
      </c>
      <c r="B170" s="985" t="s">
        <v>1420</v>
      </c>
      <c r="C170" s="997">
        <f>+C171+C172+C173+C174</f>
        <v>0</v>
      </c>
    </row>
    <row r="171" spans="1:3" x14ac:dyDescent="0.25">
      <c r="A171" s="985" t="s">
        <v>1421</v>
      </c>
      <c r="B171" s="985" t="s">
        <v>1227</v>
      </c>
      <c r="C171" s="997"/>
    </row>
    <row r="172" spans="1:3" x14ac:dyDescent="0.25">
      <c r="A172" s="985" t="s">
        <v>1423</v>
      </c>
      <c r="B172" s="985" t="s">
        <v>1230</v>
      </c>
      <c r="C172" s="997"/>
    </row>
    <row r="173" spans="1:3" x14ac:dyDescent="0.25">
      <c r="A173" s="985" t="s">
        <v>1425</v>
      </c>
      <c r="B173" s="985" t="s">
        <v>1426</v>
      </c>
      <c r="C173" s="997"/>
    </row>
    <row r="174" spans="1:3" ht="24" x14ac:dyDescent="0.25">
      <c r="A174" s="985" t="s">
        <v>1428</v>
      </c>
      <c r="B174" s="985" t="s">
        <v>1235</v>
      </c>
      <c r="C174" s="997"/>
    </row>
    <row r="175" spans="1:3" x14ac:dyDescent="0.25">
      <c r="A175" s="985" t="s">
        <v>1430</v>
      </c>
      <c r="B175" s="985" t="s">
        <v>1431</v>
      </c>
      <c r="C175" s="997"/>
    </row>
    <row r="176" spans="1:3" x14ac:dyDescent="0.25">
      <c r="A176" s="985" t="s">
        <v>1433</v>
      </c>
      <c r="B176" s="985" t="s">
        <v>1434</v>
      </c>
      <c r="C176" s="997"/>
    </row>
    <row r="177" spans="1:3" s="651" customFormat="1" x14ac:dyDescent="0.25">
      <c r="A177" s="976" t="s">
        <v>1435</v>
      </c>
      <c r="B177" s="976" t="s">
        <v>1436</v>
      </c>
      <c r="C177" s="998">
        <f>+C178+C179+C180</f>
        <v>0</v>
      </c>
    </row>
    <row r="178" spans="1:3" x14ac:dyDescent="0.25">
      <c r="A178" s="985" t="s">
        <v>1438</v>
      </c>
      <c r="B178" s="985" t="s">
        <v>1439</v>
      </c>
      <c r="C178" s="997"/>
    </row>
    <row r="179" spans="1:3" x14ac:dyDescent="0.25">
      <c r="A179" s="985" t="s">
        <v>1441</v>
      </c>
      <c r="B179" s="985" t="s">
        <v>1442</v>
      </c>
      <c r="C179" s="997"/>
    </row>
    <row r="180" spans="1:3" x14ac:dyDescent="0.25">
      <c r="A180" s="985" t="s">
        <v>1444</v>
      </c>
      <c r="B180" s="985" t="s">
        <v>1445</v>
      </c>
      <c r="C180" s="997"/>
    </row>
    <row r="181" spans="1:3" x14ac:dyDescent="0.25">
      <c r="A181" s="976"/>
      <c r="B181" s="976"/>
      <c r="C181" s="998"/>
    </row>
    <row r="182" spans="1:3" ht="36" x14ac:dyDescent="0.25">
      <c r="A182" s="976" t="s">
        <v>1447</v>
      </c>
      <c r="B182" s="976" t="s">
        <v>1448</v>
      </c>
      <c r="C182" s="998"/>
    </row>
    <row r="183" spans="1:3" x14ac:dyDescent="0.25">
      <c r="A183" s="976"/>
      <c r="B183" s="976"/>
      <c r="C183" s="998"/>
    </row>
    <row r="184" spans="1:3" x14ac:dyDescent="0.25">
      <c r="A184" s="976" t="s">
        <v>1449</v>
      </c>
      <c r="B184" s="976" t="s">
        <v>225</v>
      </c>
      <c r="C184" s="998"/>
    </row>
    <row r="185" spans="1:3" x14ac:dyDescent="0.25">
      <c r="A185" s="976"/>
      <c r="B185" s="976"/>
      <c r="C185" s="998"/>
    </row>
    <row r="186" spans="1:3" x14ac:dyDescent="0.25">
      <c r="A186" s="976" t="s">
        <v>1451</v>
      </c>
      <c r="B186" s="976" t="s">
        <v>1452</v>
      </c>
      <c r="C186" s="998">
        <f>+C187+C188+C189+C190</f>
        <v>150</v>
      </c>
    </row>
    <row r="187" spans="1:3" x14ac:dyDescent="0.25">
      <c r="A187" s="985" t="s">
        <v>1453</v>
      </c>
      <c r="B187" s="985" t="s">
        <v>40</v>
      </c>
      <c r="C187" s="997">
        <v>150</v>
      </c>
    </row>
    <row r="188" spans="1:3" x14ac:dyDescent="0.25">
      <c r="A188" s="985" t="s">
        <v>1455</v>
      </c>
      <c r="B188" s="985" t="s">
        <v>57</v>
      </c>
      <c r="C188" s="997"/>
    </row>
    <row r="189" spans="1:3" ht="24" x14ac:dyDescent="0.25">
      <c r="A189" s="985" t="s">
        <v>1457</v>
      </c>
      <c r="B189" s="985" t="s">
        <v>1458</v>
      </c>
      <c r="C189" s="997"/>
    </row>
    <row r="190" spans="1:3" ht="24" x14ac:dyDescent="0.25">
      <c r="A190" s="985" t="s">
        <v>1460</v>
      </c>
      <c r="B190" s="985" t="s">
        <v>1461</v>
      </c>
      <c r="C190" s="997"/>
    </row>
    <row r="191" spans="1:3" x14ac:dyDescent="0.25">
      <c r="A191" s="976"/>
      <c r="B191" s="976"/>
      <c r="C191" s="998"/>
    </row>
    <row r="192" spans="1:3" x14ac:dyDescent="0.25">
      <c r="A192" s="976">
        <v>2.2000000000000002</v>
      </c>
      <c r="B192" s="976" t="s">
        <v>1463</v>
      </c>
      <c r="C192" s="998">
        <f>+C194+C195+C215+C224+C229+C242+C260</f>
        <v>23286453.460000001</v>
      </c>
    </row>
    <row r="193" spans="1:3" x14ac:dyDescent="0.25">
      <c r="A193" s="976"/>
      <c r="B193" s="976"/>
      <c r="C193" s="998"/>
    </row>
    <row r="194" spans="1:3" x14ac:dyDescent="0.25">
      <c r="A194" s="976" t="s">
        <v>1464</v>
      </c>
      <c r="B194" s="976" t="s">
        <v>1465</v>
      </c>
      <c r="C194" s="998"/>
    </row>
    <row r="195" spans="1:3" x14ac:dyDescent="0.25">
      <c r="A195" s="976" t="s">
        <v>1467</v>
      </c>
      <c r="B195" s="976" t="s">
        <v>1468</v>
      </c>
      <c r="C195" s="998">
        <f>+C196+C200+C204+C205+C208</f>
        <v>1783953.46</v>
      </c>
    </row>
    <row r="196" spans="1:3" x14ac:dyDescent="0.25">
      <c r="A196" s="985" t="s">
        <v>1469</v>
      </c>
      <c r="B196" s="985" t="s">
        <v>1470</v>
      </c>
      <c r="C196" s="997">
        <f>+C197+C198+C199</f>
        <v>0</v>
      </c>
    </row>
    <row r="197" spans="1:3" x14ac:dyDescent="0.25">
      <c r="A197" s="985" t="s">
        <v>1471</v>
      </c>
      <c r="B197" s="985" t="s">
        <v>1472</v>
      </c>
      <c r="C197" s="997"/>
    </row>
    <row r="198" spans="1:3" x14ac:dyDescent="0.25">
      <c r="A198" s="985" t="s">
        <v>1474</v>
      </c>
      <c r="B198" s="985" t="s">
        <v>1475</v>
      </c>
      <c r="C198" s="997"/>
    </row>
    <row r="199" spans="1:3" x14ac:dyDescent="0.25">
      <c r="A199" s="985" t="s">
        <v>1477</v>
      </c>
      <c r="B199" s="985" t="s">
        <v>1478</v>
      </c>
      <c r="C199" s="997"/>
    </row>
    <row r="200" spans="1:3" x14ac:dyDescent="0.25">
      <c r="A200" s="985" t="s">
        <v>1480</v>
      </c>
      <c r="B200" s="985" t="s">
        <v>1481</v>
      </c>
      <c r="C200" s="997">
        <f>+C201+C202+C203</f>
        <v>1783953.46</v>
      </c>
    </row>
    <row r="201" spans="1:3" x14ac:dyDescent="0.25">
      <c r="A201" s="985" t="s">
        <v>1482</v>
      </c>
      <c r="B201" s="985" t="s">
        <v>1483</v>
      </c>
      <c r="C201" s="997">
        <v>1378800</v>
      </c>
    </row>
    <row r="202" spans="1:3" ht="24" x14ac:dyDescent="0.25">
      <c r="A202" s="985" t="s">
        <v>1485</v>
      </c>
      <c r="B202" s="985" t="s">
        <v>1486</v>
      </c>
      <c r="C202" s="997">
        <v>300088.93</v>
      </c>
    </row>
    <row r="203" spans="1:3" x14ac:dyDescent="0.25">
      <c r="A203" s="985" t="s">
        <v>1488</v>
      </c>
      <c r="B203" s="985" t="s">
        <v>1489</v>
      </c>
      <c r="C203" s="997">
        <v>105064.53</v>
      </c>
    </row>
    <row r="204" spans="1:3" x14ac:dyDescent="0.25">
      <c r="A204" s="985" t="s">
        <v>1491</v>
      </c>
      <c r="B204" s="985" t="s">
        <v>1492</v>
      </c>
      <c r="C204" s="997"/>
    </row>
    <row r="205" spans="1:3" x14ac:dyDescent="0.25">
      <c r="A205" s="985" t="s">
        <v>1494</v>
      </c>
      <c r="B205" s="985" t="s">
        <v>1495</v>
      </c>
      <c r="C205" s="997">
        <f>+C206+C207</f>
        <v>0</v>
      </c>
    </row>
    <row r="206" spans="1:3" ht="24" x14ac:dyDescent="0.25">
      <c r="A206" s="985" t="s">
        <v>1496</v>
      </c>
      <c r="B206" s="985" t="s">
        <v>1497</v>
      </c>
      <c r="C206" s="997"/>
    </row>
    <row r="207" spans="1:3" ht="24" x14ac:dyDescent="0.25">
      <c r="A207" s="985" t="s">
        <v>1499</v>
      </c>
      <c r="B207" s="985" t="s">
        <v>1500</v>
      </c>
      <c r="C207" s="997"/>
    </row>
    <row r="208" spans="1:3" x14ac:dyDescent="0.25">
      <c r="A208" s="985" t="s">
        <v>1502</v>
      </c>
      <c r="B208" s="985" t="s">
        <v>1503</v>
      </c>
      <c r="C208" s="997">
        <f>+C209+C210+C211+C212+C213</f>
        <v>0</v>
      </c>
    </row>
    <row r="209" spans="1:3" x14ac:dyDescent="0.25">
      <c r="A209" s="985" t="s">
        <v>1504</v>
      </c>
      <c r="B209" s="985" t="s">
        <v>1505</v>
      </c>
      <c r="C209" s="997"/>
    </row>
    <row r="210" spans="1:3" x14ac:dyDescent="0.25">
      <c r="A210" s="985" t="s">
        <v>1506</v>
      </c>
      <c r="B210" s="985" t="s">
        <v>1507</v>
      </c>
      <c r="C210" s="997"/>
    </row>
    <row r="211" spans="1:3" x14ac:dyDescent="0.25">
      <c r="A211" s="985" t="s">
        <v>1508</v>
      </c>
      <c r="B211" s="985" t="s">
        <v>1509</v>
      </c>
      <c r="C211" s="997"/>
    </row>
    <row r="212" spans="1:3" ht="24" x14ac:dyDescent="0.25">
      <c r="A212" s="985" t="s">
        <v>1511</v>
      </c>
      <c r="B212" s="985" t="s">
        <v>1512</v>
      </c>
      <c r="C212" s="997"/>
    </row>
    <row r="213" spans="1:3" x14ac:dyDescent="0.25">
      <c r="A213" s="985" t="s">
        <v>1513</v>
      </c>
      <c r="B213" s="985" t="s">
        <v>1514</v>
      </c>
      <c r="C213" s="997"/>
    </row>
    <row r="214" spans="1:3" x14ac:dyDescent="0.25">
      <c r="A214" s="976"/>
      <c r="B214" s="976"/>
      <c r="C214" s="998"/>
    </row>
    <row r="215" spans="1:3" x14ac:dyDescent="0.25">
      <c r="A215" s="985" t="s">
        <v>1516</v>
      </c>
      <c r="B215" s="976" t="s">
        <v>1517</v>
      </c>
      <c r="C215" s="998">
        <f>+C216+C217+C218+C219+C220+C221+C222</f>
        <v>0</v>
      </c>
    </row>
    <row r="216" spans="1:3" x14ac:dyDescent="0.25">
      <c r="A216" s="985" t="s">
        <v>1518</v>
      </c>
      <c r="B216" s="985" t="s">
        <v>213</v>
      </c>
      <c r="C216" s="997"/>
    </row>
    <row r="217" spans="1:3" x14ac:dyDescent="0.25">
      <c r="A217" s="985" t="s">
        <v>1520</v>
      </c>
      <c r="B217" s="985" t="s">
        <v>1268</v>
      </c>
      <c r="C217" s="997"/>
    </row>
    <row r="218" spans="1:3" x14ac:dyDescent="0.25">
      <c r="A218" s="985" t="s">
        <v>1521</v>
      </c>
      <c r="B218" s="985" t="s">
        <v>1270</v>
      </c>
      <c r="C218" s="997"/>
    </row>
    <row r="219" spans="1:3" x14ac:dyDescent="0.25">
      <c r="A219" s="985" t="s">
        <v>1522</v>
      </c>
      <c r="B219" s="985" t="s">
        <v>1273</v>
      </c>
      <c r="C219" s="997"/>
    </row>
    <row r="220" spans="1:3" x14ac:dyDescent="0.25">
      <c r="A220" s="985" t="s">
        <v>1523</v>
      </c>
      <c r="B220" s="985" t="s">
        <v>1524</v>
      </c>
      <c r="C220" s="997"/>
    </row>
    <row r="221" spans="1:3" x14ac:dyDescent="0.25">
      <c r="A221" s="985" t="s">
        <v>1525</v>
      </c>
      <c r="B221" s="985" t="s">
        <v>1526</v>
      </c>
      <c r="C221" s="997"/>
    </row>
    <row r="222" spans="1:3" ht="24" x14ac:dyDescent="0.25">
      <c r="A222" s="985" t="s">
        <v>1527</v>
      </c>
      <c r="B222" s="985" t="s">
        <v>1528</v>
      </c>
      <c r="C222" s="997"/>
    </row>
    <row r="223" spans="1:3" x14ac:dyDescent="0.25">
      <c r="A223" s="976"/>
      <c r="B223" s="976"/>
      <c r="C223" s="998"/>
    </row>
    <row r="224" spans="1:3" x14ac:dyDescent="0.25">
      <c r="A224" s="976" t="s">
        <v>1530</v>
      </c>
      <c r="B224" s="976" t="s">
        <v>1531</v>
      </c>
      <c r="C224" s="998">
        <f>+C225+C226+C227</f>
        <v>0</v>
      </c>
    </row>
    <row r="225" spans="1:3" x14ac:dyDescent="0.25">
      <c r="A225" s="985" t="s">
        <v>1532</v>
      </c>
      <c r="B225" s="985" t="s">
        <v>1533</v>
      </c>
      <c r="C225" s="997"/>
    </row>
    <row r="226" spans="1:3" x14ac:dyDescent="0.25">
      <c r="A226" s="985" t="s">
        <v>1535</v>
      </c>
      <c r="B226" s="985" t="s">
        <v>1536</v>
      </c>
      <c r="C226" s="997"/>
    </row>
    <row r="227" spans="1:3" x14ac:dyDescent="0.25">
      <c r="A227" s="985" t="s">
        <v>1538</v>
      </c>
      <c r="B227" s="985" t="s">
        <v>1539</v>
      </c>
      <c r="C227" s="997"/>
    </row>
    <row r="228" spans="1:3" x14ac:dyDescent="0.25">
      <c r="A228" s="976"/>
      <c r="B228" s="976"/>
      <c r="C228" s="998"/>
    </row>
    <row r="229" spans="1:3" x14ac:dyDescent="0.25">
      <c r="A229" s="976" t="s">
        <v>1540</v>
      </c>
      <c r="B229" s="976" t="s">
        <v>1541</v>
      </c>
      <c r="C229" s="998">
        <f>+C230+C236</f>
        <v>21502500</v>
      </c>
    </row>
    <row r="230" spans="1:3" ht="24" x14ac:dyDescent="0.25">
      <c r="A230" s="985" t="s">
        <v>1542</v>
      </c>
      <c r="B230" s="985" t="s">
        <v>1543</v>
      </c>
      <c r="C230" s="997">
        <f>+C231+C232+C233+C234+C235</f>
        <v>21502500</v>
      </c>
    </row>
    <row r="231" spans="1:3" x14ac:dyDescent="0.25">
      <c r="A231" s="985" t="s">
        <v>1544</v>
      </c>
      <c r="B231" s="985" t="s">
        <v>1545</v>
      </c>
      <c r="C231" s="997">
        <v>21502500</v>
      </c>
    </row>
    <row r="232" spans="1:3" x14ac:dyDescent="0.25">
      <c r="A232" s="985" t="s">
        <v>1547</v>
      </c>
      <c r="B232" s="985" t="s">
        <v>1548</v>
      </c>
      <c r="C232" s="997"/>
    </row>
    <row r="233" spans="1:3" x14ac:dyDescent="0.25">
      <c r="A233" s="985" t="s">
        <v>1549</v>
      </c>
      <c r="B233" s="985" t="s">
        <v>1550</v>
      </c>
      <c r="C233" s="997"/>
    </row>
    <row r="234" spans="1:3" x14ac:dyDescent="0.25">
      <c r="A234" s="985" t="s">
        <v>1551</v>
      </c>
      <c r="B234" s="985" t="s">
        <v>1552</v>
      </c>
      <c r="C234" s="997"/>
    </row>
    <row r="235" spans="1:3" x14ac:dyDescent="0.25">
      <c r="A235" s="985" t="s">
        <v>1553</v>
      </c>
      <c r="B235" s="985" t="s">
        <v>1554</v>
      </c>
      <c r="C235" s="997"/>
    </row>
    <row r="236" spans="1:3" ht="24" x14ac:dyDescent="0.25">
      <c r="A236" s="985" t="s">
        <v>1555</v>
      </c>
      <c r="B236" s="985" t="s">
        <v>1556</v>
      </c>
      <c r="C236" s="997">
        <f>+C237+C238+C239+C240</f>
        <v>0</v>
      </c>
    </row>
    <row r="237" spans="1:3" x14ac:dyDescent="0.25">
      <c r="A237" s="985" t="s">
        <v>1558</v>
      </c>
      <c r="B237" s="985" t="s">
        <v>1559</v>
      </c>
      <c r="C237" s="997"/>
    </row>
    <row r="238" spans="1:3" x14ac:dyDescent="0.25">
      <c r="A238" s="985" t="s">
        <v>1560</v>
      </c>
      <c r="B238" s="985" t="s">
        <v>1561</v>
      </c>
      <c r="C238" s="997"/>
    </row>
    <row r="239" spans="1:3" x14ac:dyDescent="0.25">
      <c r="A239" s="985" t="s">
        <v>1562</v>
      </c>
      <c r="B239" s="985" t="s">
        <v>1563</v>
      </c>
      <c r="C239" s="997"/>
    </row>
    <row r="240" spans="1:3" x14ac:dyDescent="0.25">
      <c r="A240" s="985" t="s">
        <v>1564</v>
      </c>
      <c r="B240" s="985" t="s">
        <v>1565</v>
      </c>
      <c r="C240" s="997"/>
    </row>
    <row r="241" spans="1:3" x14ac:dyDescent="0.25">
      <c r="A241" s="976"/>
      <c r="B241" s="976"/>
      <c r="C241" s="998"/>
    </row>
    <row r="242" spans="1:3" ht="24" x14ac:dyDescent="0.25">
      <c r="A242" s="976" t="s">
        <v>1566</v>
      </c>
      <c r="B242" s="976" t="s">
        <v>1567</v>
      </c>
      <c r="C242" s="998">
        <f>+C243+C248+C255</f>
        <v>0</v>
      </c>
    </row>
    <row r="243" spans="1:3" x14ac:dyDescent="0.25">
      <c r="A243" s="985" t="s">
        <v>1568</v>
      </c>
      <c r="B243" s="985" t="s">
        <v>1396</v>
      </c>
      <c r="C243" s="997">
        <f>+C244+C245+C246+C247</f>
        <v>0</v>
      </c>
    </row>
    <row r="244" spans="1:3" x14ac:dyDescent="0.25">
      <c r="A244" s="985" t="s">
        <v>1569</v>
      </c>
      <c r="B244" s="985" t="s">
        <v>1398</v>
      </c>
      <c r="C244" s="997"/>
    </row>
    <row r="245" spans="1:3" x14ac:dyDescent="0.25">
      <c r="A245" s="985" t="s">
        <v>1571</v>
      </c>
      <c r="B245" s="985" t="s">
        <v>1404</v>
      </c>
      <c r="C245" s="997"/>
    </row>
    <row r="246" spans="1:3" x14ac:dyDescent="0.25">
      <c r="A246" s="985" t="s">
        <v>1573</v>
      </c>
      <c r="B246" s="985" t="s">
        <v>1407</v>
      </c>
      <c r="C246" s="997"/>
    </row>
    <row r="247" spans="1:3" x14ac:dyDescent="0.25">
      <c r="A247" s="985" t="s">
        <v>1575</v>
      </c>
      <c r="B247" s="985" t="s">
        <v>817</v>
      </c>
      <c r="C247" s="997"/>
    </row>
    <row r="248" spans="1:3" x14ac:dyDescent="0.25">
      <c r="A248" s="985" t="s">
        <v>1576</v>
      </c>
      <c r="B248" s="985" t="s">
        <v>1418</v>
      </c>
      <c r="C248" s="997">
        <f>+C249+C253+C254</f>
        <v>0</v>
      </c>
    </row>
    <row r="249" spans="1:3" x14ac:dyDescent="0.25">
      <c r="A249" s="985" t="s">
        <v>1577</v>
      </c>
      <c r="B249" s="985" t="s">
        <v>1420</v>
      </c>
      <c r="C249" s="997">
        <f>+C250+C251+C252</f>
        <v>0</v>
      </c>
    </row>
    <row r="250" spans="1:3" x14ac:dyDescent="0.25">
      <c r="A250" s="985" t="s">
        <v>1578</v>
      </c>
      <c r="B250" s="985" t="s">
        <v>1227</v>
      </c>
      <c r="C250" s="997"/>
    </row>
    <row r="251" spans="1:3" x14ac:dyDescent="0.25">
      <c r="A251" s="985" t="s">
        <v>1579</v>
      </c>
      <c r="B251" s="985" t="s">
        <v>1580</v>
      </c>
      <c r="C251" s="997"/>
    </row>
    <row r="252" spans="1:3" ht="24" x14ac:dyDescent="0.25">
      <c r="A252" s="985" t="s">
        <v>1582</v>
      </c>
      <c r="B252" s="985" t="s">
        <v>1583</v>
      </c>
      <c r="C252" s="997"/>
    </row>
    <row r="253" spans="1:3" x14ac:dyDescent="0.25">
      <c r="A253" s="985" t="s">
        <v>1585</v>
      </c>
      <c r="B253" s="985" t="s">
        <v>1431</v>
      </c>
      <c r="C253" s="997"/>
    </row>
    <row r="254" spans="1:3" x14ac:dyDescent="0.25">
      <c r="A254" s="985" t="s">
        <v>1586</v>
      </c>
      <c r="B254" s="985" t="s">
        <v>1434</v>
      </c>
      <c r="C254" s="997"/>
    </row>
    <row r="255" spans="1:3" x14ac:dyDescent="0.25">
      <c r="A255" s="985" t="s">
        <v>1587</v>
      </c>
      <c r="B255" s="985" t="s">
        <v>1436</v>
      </c>
      <c r="C255" s="997">
        <f>+C256+C257+C258</f>
        <v>0</v>
      </c>
    </row>
    <row r="256" spans="1:3" x14ac:dyDescent="0.25">
      <c r="A256" s="985" t="s">
        <v>1588</v>
      </c>
      <c r="B256" s="985" t="s">
        <v>1439</v>
      </c>
      <c r="C256" s="997"/>
    </row>
    <row r="257" spans="1:3" x14ac:dyDescent="0.25">
      <c r="A257" s="985" t="s">
        <v>1589</v>
      </c>
      <c r="B257" s="985" t="s">
        <v>1442</v>
      </c>
      <c r="C257" s="997"/>
    </row>
    <row r="258" spans="1:3" x14ac:dyDescent="0.25">
      <c r="A258" s="985" t="s">
        <v>1590</v>
      </c>
      <c r="B258" s="985" t="s">
        <v>1445</v>
      </c>
      <c r="C258" s="997"/>
    </row>
    <row r="259" spans="1:3" x14ac:dyDescent="0.25">
      <c r="A259" s="976"/>
      <c r="B259" s="976"/>
      <c r="C259" s="998"/>
    </row>
    <row r="260" spans="1:3" ht="24" x14ac:dyDescent="0.25">
      <c r="A260" s="976" t="s">
        <v>1591</v>
      </c>
      <c r="B260" s="976" t="s">
        <v>1592</v>
      </c>
      <c r="C260" s="998">
        <f>+C261+C266+C267+C268</f>
        <v>0</v>
      </c>
    </row>
    <row r="261" spans="1:3" x14ac:dyDescent="0.25">
      <c r="A261" s="985" t="s">
        <v>1593</v>
      </c>
      <c r="B261" s="985" t="s">
        <v>550</v>
      </c>
      <c r="C261" s="997">
        <f>+C262+C265</f>
        <v>0</v>
      </c>
    </row>
    <row r="262" spans="1:3" x14ac:dyDescent="0.25">
      <c r="A262" s="985" t="s">
        <v>1594</v>
      </c>
      <c r="B262" s="985" t="s">
        <v>1595</v>
      </c>
      <c r="C262" s="997">
        <f>+C263+C264</f>
        <v>0</v>
      </c>
    </row>
    <row r="263" spans="1:3" x14ac:dyDescent="0.25">
      <c r="A263" s="985" t="s">
        <v>1596</v>
      </c>
      <c r="B263" s="985" t="s">
        <v>1597</v>
      </c>
      <c r="C263" s="997"/>
    </row>
    <row r="264" spans="1:3" x14ac:dyDescent="0.25">
      <c r="A264" s="985" t="s">
        <v>1599</v>
      </c>
      <c r="B264" s="985" t="s">
        <v>1600</v>
      </c>
      <c r="C264" s="997"/>
    </row>
    <row r="265" spans="1:3" x14ac:dyDescent="0.25">
      <c r="A265" s="985" t="s">
        <v>1602</v>
      </c>
      <c r="B265" s="985" t="s">
        <v>1603</v>
      </c>
      <c r="C265" s="997"/>
    </row>
    <row r="266" spans="1:3" ht="24" x14ac:dyDescent="0.25">
      <c r="A266" s="985" t="s">
        <v>1605</v>
      </c>
      <c r="B266" s="985" t="s">
        <v>1606</v>
      </c>
      <c r="C266" s="997"/>
    </row>
    <row r="267" spans="1:3" ht="24" x14ac:dyDescent="0.25">
      <c r="A267" s="985" t="s">
        <v>1608</v>
      </c>
      <c r="B267" s="985" t="s">
        <v>1609</v>
      </c>
      <c r="C267" s="997"/>
    </row>
    <row r="268" spans="1:3" x14ac:dyDescent="0.25">
      <c r="A268" s="985" t="s">
        <v>1610</v>
      </c>
      <c r="B268" s="985" t="s">
        <v>552</v>
      </c>
      <c r="C268" s="997">
        <f>+C269+C272</f>
        <v>0</v>
      </c>
    </row>
    <row r="269" spans="1:3" x14ac:dyDescent="0.25">
      <c r="A269" s="985" t="s">
        <v>1611</v>
      </c>
      <c r="B269" s="985" t="s">
        <v>1595</v>
      </c>
      <c r="C269" s="997">
        <f>+C270+C271</f>
        <v>0</v>
      </c>
    </row>
    <row r="270" spans="1:3" x14ac:dyDescent="0.25">
      <c r="A270" s="985" t="s">
        <v>1612</v>
      </c>
      <c r="B270" s="985" t="s">
        <v>1597</v>
      </c>
      <c r="C270" s="997"/>
    </row>
    <row r="271" spans="1:3" x14ac:dyDescent="0.25">
      <c r="A271" s="985" t="s">
        <v>1614</v>
      </c>
      <c r="B271" s="985" t="s">
        <v>1600</v>
      </c>
      <c r="C271" s="997"/>
    </row>
    <row r="272" spans="1:3" x14ac:dyDescent="0.25">
      <c r="A272" s="985" t="s">
        <v>1616</v>
      </c>
      <c r="B272" s="985" t="s">
        <v>1603</v>
      </c>
      <c r="C272" s="997"/>
    </row>
    <row r="273" spans="1:3" x14ac:dyDescent="0.25">
      <c r="A273" s="976"/>
      <c r="B273" s="976"/>
      <c r="C273" s="998"/>
    </row>
    <row r="274" spans="1:3" x14ac:dyDescent="0.25">
      <c r="A274" s="976"/>
      <c r="B274" s="976" t="s">
        <v>1618</v>
      </c>
      <c r="C274" s="998">
        <f>+C128</f>
        <v>29009221.450000003</v>
      </c>
    </row>
    <row r="275" spans="1:3" x14ac:dyDescent="0.25">
      <c r="A275" s="976"/>
      <c r="B275" s="976"/>
      <c r="C275" s="998"/>
    </row>
    <row r="276" spans="1:3" x14ac:dyDescent="0.25">
      <c r="A276" s="976"/>
      <c r="B276" s="976"/>
      <c r="C276" s="998"/>
    </row>
    <row r="277" spans="1:3" x14ac:dyDescent="0.25">
      <c r="A277" s="976"/>
      <c r="B277" s="976"/>
      <c r="C277" s="998"/>
    </row>
    <row r="278" spans="1:3" s="996" customFormat="1" x14ac:dyDescent="0.25">
      <c r="A278" s="994">
        <v>3</v>
      </c>
      <c r="B278" s="994" t="s">
        <v>1619</v>
      </c>
      <c r="C278" s="1003">
        <f>+C280+C398</f>
        <v>12890358.130000001</v>
      </c>
    </row>
    <row r="279" spans="1:3" x14ac:dyDescent="0.25">
      <c r="A279" s="976"/>
      <c r="B279" s="976"/>
      <c r="C279" s="998"/>
    </row>
    <row r="280" spans="1:3" x14ac:dyDescent="0.25">
      <c r="A280" s="976">
        <v>3.1</v>
      </c>
      <c r="B280" s="976" t="s">
        <v>1620</v>
      </c>
      <c r="C280" s="998">
        <f>+C282+C335+C393</f>
        <v>6161210.8900000006</v>
      </c>
    </row>
    <row r="281" spans="1:3" x14ac:dyDescent="0.25">
      <c r="A281" s="976"/>
      <c r="B281" s="976"/>
      <c r="C281" s="998"/>
    </row>
    <row r="282" spans="1:3" x14ac:dyDescent="0.25">
      <c r="A282" s="976" t="s">
        <v>1621</v>
      </c>
      <c r="B282" s="976" t="s">
        <v>1622</v>
      </c>
      <c r="C282" s="998">
        <f>+C283+C316</f>
        <v>4490483.7200000007</v>
      </c>
    </row>
    <row r="283" spans="1:3" ht="24" x14ac:dyDescent="0.25">
      <c r="A283" s="985" t="s">
        <v>1623</v>
      </c>
      <c r="B283" s="985" t="s">
        <v>1624</v>
      </c>
      <c r="C283" s="997">
        <f>+C284+C292+C297+C303+C306+C307</f>
        <v>4490483.7200000007</v>
      </c>
    </row>
    <row r="284" spans="1:3" ht="42.75" customHeight="1" x14ac:dyDescent="0.25">
      <c r="A284" s="985" t="s">
        <v>1625</v>
      </c>
      <c r="B284" s="985" t="s">
        <v>1626</v>
      </c>
      <c r="C284" s="997">
        <f>SUM(C285:C291)</f>
        <v>3750776.91</v>
      </c>
    </row>
    <row r="285" spans="1:3" x14ac:dyDescent="0.25">
      <c r="A285" s="985" t="s">
        <v>1628</v>
      </c>
      <c r="B285" s="985" t="s">
        <v>1629</v>
      </c>
      <c r="C285" s="997">
        <v>0</v>
      </c>
    </row>
    <row r="286" spans="1:3" x14ac:dyDescent="0.25">
      <c r="A286" s="985" t="s">
        <v>1631</v>
      </c>
      <c r="B286" s="985" t="s">
        <v>1632</v>
      </c>
      <c r="C286" s="997">
        <f>+'CPCA-I-01'!B7</f>
        <v>3750776.91</v>
      </c>
    </row>
    <row r="287" spans="1:3" x14ac:dyDescent="0.25">
      <c r="A287" s="985" t="s">
        <v>1634</v>
      </c>
      <c r="B287" s="985" t="s">
        <v>1635</v>
      </c>
      <c r="C287" s="997">
        <v>0</v>
      </c>
    </row>
    <row r="288" spans="1:3" x14ac:dyDescent="0.25">
      <c r="A288" s="985" t="s">
        <v>1637</v>
      </c>
      <c r="B288" s="985" t="s">
        <v>1638</v>
      </c>
      <c r="C288" s="997">
        <v>0</v>
      </c>
    </row>
    <row r="289" spans="1:3" x14ac:dyDescent="0.25">
      <c r="A289" s="985" t="s">
        <v>1640</v>
      </c>
      <c r="B289" s="985" t="s">
        <v>1641</v>
      </c>
      <c r="C289" s="997">
        <v>0</v>
      </c>
    </row>
    <row r="290" spans="1:3" ht="24" x14ac:dyDescent="0.25">
      <c r="A290" s="985" t="s">
        <v>1643</v>
      </c>
      <c r="B290" s="985" t="s">
        <v>1644</v>
      </c>
      <c r="C290" s="997">
        <v>0</v>
      </c>
    </row>
    <row r="291" spans="1:3" x14ac:dyDescent="0.25">
      <c r="A291" s="985" t="s">
        <v>1646</v>
      </c>
      <c r="B291" s="985" t="s">
        <v>1647</v>
      </c>
      <c r="C291" s="997">
        <v>0</v>
      </c>
    </row>
    <row r="292" spans="1:3" x14ac:dyDescent="0.25">
      <c r="A292" s="1514" t="s">
        <v>1649</v>
      </c>
      <c r="B292" s="1514" t="s">
        <v>1650</v>
      </c>
      <c r="C292" s="997">
        <f>SUM(C294:C296)</f>
        <v>0</v>
      </c>
    </row>
    <row r="293" spans="1:3" x14ac:dyDescent="0.25">
      <c r="A293" s="1514"/>
      <c r="B293" s="1514"/>
      <c r="C293" s="997"/>
    </row>
    <row r="294" spans="1:3" x14ac:dyDescent="0.25">
      <c r="A294" s="985" t="s">
        <v>1653</v>
      </c>
      <c r="B294" s="985" t="s">
        <v>292</v>
      </c>
      <c r="C294" s="997"/>
    </row>
    <row r="295" spans="1:3" x14ac:dyDescent="0.25">
      <c r="A295" s="985" t="s">
        <v>1655</v>
      </c>
      <c r="B295" s="985" t="s">
        <v>1656</v>
      </c>
      <c r="C295" s="997"/>
    </row>
    <row r="296" spans="1:3" x14ac:dyDescent="0.25">
      <c r="A296" s="985" t="s">
        <v>1658</v>
      </c>
      <c r="B296" s="985" t="s">
        <v>554</v>
      </c>
      <c r="C296" s="997"/>
    </row>
    <row r="297" spans="1:3" x14ac:dyDescent="0.25">
      <c r="A297" s="1514" t="s">
        <v>1660</v>
      </c>
      <c r="B297" s="1514" t="s">
        <v>1661</v>
      </c>
      <c r="C297" s="997">
        <f>SUM(C299:C302)</f>
        <v>739706.81</v>
      </c>
    </row>
    <row r="298" spans="1:3" x14ac:dyDescent="0.25">
      <c r="A298" s="1514"/>
      <c r="B298" s="1514"/>
      <c r="C298" s="997"/>
    </row>
    <row r="299" spans="1:3" x14ac:dyDescent="0.25">
      <c r="A299" s="985" t="s">
        <v>1663</v>
      </c>
      <c r="B299" s="985" t="s">
        <v>1664</v>
      </c>
      <c r="C299" s="997"/>
    </row>
    <row r="300" spans="1:3" x14ac:dyDescent="0.25">
      <c r="A300" s="985" t="s">
        <v>1666</v>
      </c>
      <c r="B300" s="985" t="s">
        <v>1667</v>
      </c>
      <c r="C300" s="997">
        <f>+'CPCA-I-01'!B8</f>
        <v>739706.81</v>
      </c>
    </row>
    <row r="301" spans="1:3" x14ac:dyDescent="0.25">
      <c r="A301" s="985" t="s">
        <v>1669</v>
      </c>
      <c r="B301" s="985" t="s">
        <v>1670</v>
      </c>
      <c r="C301" s="997"/>
    </row>
    <row r="302" spans="1:3" x14ac:dyDescent="0.25">
      <c r="A302" s="985" t="s">
        <v>1672</v>
      </c>
      <c r="B302" s="985" t="s">
        <v>1673</v>
      </c>
      <c r="C302" s="997"/>
    </row>
    <row r="303" spans="1:3" x14ac:dyDescent="0.25">
      <c r="A303" s="1514" t="s">
        <v>1675</v>
      </c>
      <c r="B303" s="1514" t="s">
        <v>1676</v>
      </c>
      <c r="C303" s="997">
        <f>+C305</f>
        <v>0</v>
      </c>
    </row>
    <row r="304" spans="1:3" x14ac:dyDescent="0.25">
      <c r="A304" s="1514"/>
      <c r="B304" s="1514"/>
      <c r="C304" s="997"/>
    </row>
    <row r="305" spans="1:3" ht="24" x14ac:dyDescent="0.25">
      <c r="A305" s="985" t="s">
        <v>1678</v>
      </c>
      <c r="B305" s="985" t="s">
        <v>1679</v>
      </c>
      <c r="C305" s="997"/>
    </row>
    <row r="306" spans="1:3" ht="24" x14ac:dyDescent="0.25">
      <c r="A306" s="985" t="s">
        <v>1681</v>
      </c>
      <c r="B306" s="985" t="s">
        <v>1682</v>
      </c>
      <c r="C306" s="997"/>
    </row>
    <row r="307" spans="1:3" x14ac:dyDescent="0.25">
      <c r="A307" s="1514" t="s">
        <v>1684</v>
      </c>
      <c r="B307" s="1514" t="s">
        <v>1685</v>
      </c>
      <c r="C307" s="997">
        <f>+C310+C311+C312+C313+C314+C315</f>
        <v>0</v>
      </c>
    </row>
    <row r="308" spans="1:3" x14ac:dyDescent="0.25">
      <c r="A308" s="1514"/>
      <c r="B308" s="1514"/>
      <c r="C308" s="997"/>
    </row>
    <row r="309" spans="1:3" x14ac:dyDescent="0.25">
      <c r="A309" s="1514"/>
      <c r="B309" s="1514"/>
      <c r="C309" s="997"/>
    </row>
    <row r="310" spans="1:3" ht="24" x14ac:dyDescent="0.25">
      <c r="A310" s="985" t="s">
        <v>1689</v>
      </c>
      <c r="B310" s="985" t="s">
        <v>1690</v>
      </c>
      <c r="C310" s="997"/>
    </row>
    <row r="311" spans="1:3" ht="24" x14ac:dyDescent="0.25">
      <c r="A311" s="985" t="s">
        <v>1692</v>
      </c>
      <c r="B311" s="985" t="s">
        <v>1693</v>
      </c>
      <c r="C311" s="997"/>
    </row>
    <row r="312" spans="1:3" ht="24" x14ac:dyDescent="0.25">
      <c r="A312" s="985" t="s">
        <v>1695</v>
      </c>
      <c r="B312" s="985" t="s">
        <v>1696</v>
      </c>
      <c r="C312" s="997"/>
    </row>
    <row r="313" spans="1:3" x14ac:dyDescent="0.25">
      <c r="A313" s="985" t="s">
        <v>1698</v>
      </c>
      <c r="B313" s="985" t="s">
        <v>1699</v>
      </c>
      <c r="C313" s="997"/>
    </row>
    <row r="314" spans="1:3" x14ac:dyDescent="0.25">
      <c r="A314" s="985" t="s">
        <v>1701</v>
      </c>
      <c r="B314" s="985" t="s">
        <v>1702</v>
      </c>
      <c r="C314" s="997"/>
    </row>
    <row r="315" spans="1:3" x14ac:dyDescent="0.25">
      <c r="A315" s="985" t="s">
        <v>1704</v>
      </c>
      <c r="B315" s="985" t="s">
        <v>1705</v>
      </c>
      <c r="C315" s="997"/>
    </row>
    <row r="316" spans="1:3" ht="24" x14ac:dyDescent="0.25">
      <c r="A316" s="985" t="s">
        <v>1707</v>
      </c>
      <c r="B316" s="985" t="s">
        <v>1708</v>
      </c>
      <c r="C316" s="997">
        <f>+C317+C326</f>
        <v>0</v>
      </c>
    </row>
    <row r="317" spans="1:3" ht="24" x14ac:dyDescent="0.25">
      <c r="A317" s="985" t="s">
        <v>1709</v>
      </c>
      <c r="B317" s="985" t="s">
        <v>1710</v>
      </c>
      <c r="C317" s="997">
        <f>+C318+C321+C322+C323</f>
        <v>0</v>
      </c>
    </row>
    <row r="318" spans="1:3" x14ac:dyDescent="0.25">
      <c r="A318" s="985" t="s">
        <v>1711</v>
      </c>
      <c r="B318" s="985" t="s">
        <v>1712</v>
      </c>
      <c r="C318" s="997">
        <f>+C319+C320</f>
        <v>0</v>
      </c>
    </row>
    <row r="319" spans="1:3" x14ac:dyDescent="0.25">
      <c r="A319" s="985" t="s">
        <v>1714</v>
      </c>
      <c r="B319" s="985" t="s">
        <v>1187</v>
      </c>
      <c r="C319" s="997"/>
    </row>
    <row r="320" spans="1:3" x14ac:dyDescent="0.25">
      <c r="A320" s="985" t="s">
        <v>1715</v>
      </c>
      <c r="B320" s="985" t="s">
        <v>1189</v>
      </c>
      <c r="C320" s="997"/>
    </row>
    <row r="321" spans="1:3" ht="24" x14ac:dyDescent="0.25">
      <c r="A321" s="985" t="s">
        <v>1716</v>
      </c>
      <c r="B321" s="985" t="s">
        <v>1717</v>
      </c>
      <c r="C321" s="997"/>
    </row>
    <row r="322" spans="1:3" x14ac:dyDescent="0.25">
      <c r="A322" s="985" t="s">
        <v>1718</v>
      </c>
      <c r="B322" s="985" t="s">
        <v>1719</v>
      </c>
      <c r="C322" s="997"/>
    </row>
    <row r="323" spans="1:3" x14ac:dyDescent="0.25">
      <c r="A323" s="985" t="s">
        <v>1720</v>
      </c>
      <c r="B323" s="985" t="s">
        <v>1721</v>
      </c>
      <c r="C323" s="997">
        <f>+C324+C325</f>
        <v>0</v>
      </c>
    </row>
    <row r="324" spans="1:3" x14ac:dyDescent="0.25">
      <c r="A324" s="985" t="s">
        <v>1722</v>
      </c>
      <c r="B324" s="985" t="s">
        <v>1187</v>
      </c>
      <c r="C324" s="997"/>
    </row>
    <row r="325" spans="1:3" x14ac:dyDescent="0.25">
      <c r="A325" s="985" t="s">
        <v>1723</v>
      </c>
      <c r="B325" s="985" t="s">
        <v>1189</v>
      </c>
      <c r="C325" s="997"/>
    </row>
    <row r="326" spans="1:3" x14ac:dyDescent="0.25">
      <c r="A326" s="1514" t="s">
        <v>1724</v>
      </c>
      <c r="B326" s="1514" t="s">
        <v>1725</v>
      </c>
      <c r="C326" s="997">
        <f>+C328+C329+C330+C331+C332</f>
        <v>0</v>
      </c>
    </row>
    <row r="327" spans="1:3" x14ac:dyDescent="0.25">
      <c r="A327" s="1514"/>
      <c r="B327" s="1514"/>
      <c r="C327" s="997"/>
    </row>
    <row r="328" spans="1:3" x14ac:dyDescent="0.25">
      <c r="A328" s="985" t="s">
        <v>1727</v>
      </c>
      <c r="B328" s="985" t="s">
        <v>1728</v>
      </c>
      <c r="C328" s="997"/>
    </row>
    <row r="329" spans="1:3" x14ac:dyDescent="0.25">
      <c r="A329" s="985" t="s">
        <v>1730</v>
      </c>
      <c r="B329" s="985" t="s">
        <v>1731</v>
      </c>
      <c r="C329" s="997">
        <v>0</v>
      </c>
    </row>
    <row r="330" spans="1:3" ht="24" x14ac:dyDescent="0.25">
      <c r="A330" s="985" t="s">
        <v>1733</v>
      </c>
      <c r="B330" s="985" t="s">
        <v>1679</v>
      </c>
      <c r="C330" s="997">
        <v>0</v>
      </c>
    </row>
    <row r="331" spans="1:3" x14ac:dyDescent="0.25">
      <c r="A331" s="985" t="s">
        <v>1735</v>
      </c>
      <c r="B331" s="985" t="s">
        <v>58</v>
      </c>
      <c r="C331" s="997"/>
    </row>
    <row r="332" spans="1:3" x14ac:dyDescent="0.25">
      <c r="A332" s="985" t="s">
        <v>1737</v>
      </c>
      <c r="B332" s="985" t="s">
        <v>1738</v>
      </c>
      <c r="C332" s="997"/>
    </row>
    <row r="333" spans="1:3" x14ac:dyDescent="0.25">
      <c r="A333" s="985"/>
      <c r="B333" s="985"/>
      <c r="C333" s="997"/>
    </row>
    <row r="334" spans="1:3" x14ac:dyDescent="0.25">
      <c r="A334" s="976"/>
      <c r="B334" s="976"/>
      <c r="C334" s="998"/>
    </row>
    <row r="335" spans="1:3" x14ac:dyDescent="0.25">
      <c r="A335" s="976" t="s">
        <v>1740</v>
      </c>
      <c r="B335" s="976" t="s">
        <v>1741</v>
      </c>
      <c r="C335" s="998">
        <f>+C336+C368</f>
        <v>1670727.1700000002</v>
      </c>
    </row>
    <row r="336" spans="1:3" x14ac:dyDescent="0.25">
      <c r="A336" s="985" t="s">
        <v>1742</v>
      </c>
      <c r="B336" s="985" t="s">
        <v>1743</v>
      </c>
      <c r="C336" s="997">
        <f>+C337+C348+C355+C362</f>
        <v>1670727.1700000002</v>
      </c>
    </row>
    <row r="337" spans="1:3" x14ac:dyDescent="0.25">
      <c r="A337" s="1514" t="s">
        <v>1744</v>
      </c>
      <c r="B337" s="1514" t="s">
        <v>1745</v>
      </c>
      <c r="C337" s="997">
        <f>SUM(C339:C347)</f>
        <v>1670727.1700000002</v>
      </c>
    </row>
    <row r="338" spans="1:3" x14ac:dyDescent="0.25">
      <c r="A338" s="1514"/>
      <c r="B338" s="1514"/>
      <c r="C338" s="997"/>
    </row>
    <row r="339" spans="1:3" x14ac:dyDescent="0.25">
      <c r="A339" s="985" t="s">
        <v>1746</v>
      </c>
      <c r="B339" s="985" t="s">
        <v>212</v>
      </c>
      <c r="C339" s="997">
        <v>18031.759999999998</v>
      </c>
    </row>
    <row r="340" spans="1:3" x14ac:dyDescent="0.25">
      <c r="A340" s="985" t="s">
        <v>1748</v>
      </c>
      <c r="B340" s="985" t="s">
        <v>1749</v>
      </c>
      <c r="C340" s="997">
        <v>1307643.1599999999</v>
      </c>
    </row>
    <row r="341" spans="1:3" x14ac:dyDescent="0.25">
      <c r="A341" s="985" t="s">
        <v>1751</v>
      </c>
      <c r="B341" s="985" t="s">
        <v>1752</v>
      </c>
      <c r="C341" s="997"/>
    </row>
    <row r="342" spans="1:3" x14ac:dyDescent="0.25">
      <c r="A342" s="985" t="s">
        <v>1754</v>
      </c>
      <c r="B342" s="985" t="s">
        <v>1755</v>
      </c>
      <c r="C342" s="997"/>
    </row>
    <row r="343" spans="1:3" x14ac:dyDescent="0.25">
      <c r="A343" s="985" t="s">
        <v>1757</v>
      </c>
      <c r="B343" s="985" t="s">
        <v>1758</v>
      </c>
      <c r="C343" s="997"/>
    </row>
    <row r="344" spans="1:3" x14ac:dyDescent="0.25">
      <c r="A344" s="985" t="s">
        <v>1760</v>
      </c>
      <c r="B344" s="985" t="s">
        <v>1761</v>
      </c>
      <c r="C344" s="997"/>
    </row>
    <row r="345" spans="1:3" x14ac:dyDescent="0.25">
      <c r="A345" s="985" t="s">
        <v>1763</v>
      </c>
      <c r="B345" s="985" t="s">
        <v>1764</v>
      </c>
      <c r="C345" s="997">
        <v>259339.64</v>
      </c>
    </row>
    <row r="346" spans="1:3" x14ac:dyDescent="0.25">
      <c r="A346" s="985" t="s">
        <v>1766</v>
      </c>
      <c r="B346" s="985" t="s">
        <v>1767</v>
      </c>
      <c r="C346" s="997"/>
    </row>
    <row r="347" spans="1:3" x14ac:dyDescent="0.25">
      <c r="A347" s="985" t="s">
        <v>1769</v>
      </c>
      <c r="B347" s="985" t="s">
        <v>1770</v>
      </c>
      <c r="C347" s="997">
        <v>85712.61</v>
      </c>
    </row>
    <row r="348" spans="1:3" x14ac:dyDescent="0.25">
      <c r="A348" s="1514" t="s">
        <v>1772</v>
      </c>
      <c r="B348" s="1514" t="s">
        <v>1773</v>
      </c>
      <c r="C348" s="997">
        <f>SUM(C350:C354)</f>
        <v>0</v>
      </c>
    </row>
    <row r="349" spans="1:3" x14ac:dyDescent="0.25">
      <c r="A349" s="1514"/>
      <c r="B349" s="1514"/>
      <c r="C349" s="997"/>
    </row>
    <row r="350" spans="1:3" x14ac:dyDescent="0.25">
      <c r="A350" s="985" t="s">
        <v>1774</v>
      </c>
      <c r="B350" s="985" t="s">
        <v>1775</v>
      </c>
      <c r="C350" s="997"/>
    </row>
    <row r="351" spans="1:3" ht="24" x14ac:dyDescent="0.25">
      <c r="A351" s="985" t="s">
        <v>1777</v>
      </c>
      <c r="B351" s="985" t="s">
        <v>1778</v>
      </c>
      <c r="C351" s="997"/>
    </row>
    <row r="352" spans="1:3" x14ac:dyDescent="0.25">
      <c r="A352" s="985" t="s">
        <v>1780</v>
      </c>
      <c r="B352" s="985" t="s">
        <v>1781</v>
      </c>
      <c r="C352" s="997"/>
    </row>
    <row r="353" spans="1:3" x14ac:dyDescent="0.25">
      <c r="A353" s="985" t="s">
        <v>1783</v>
      </c>
      <c r="B353" s="985" t="s">
        <v>1784</v>
      </c>
      <c r="C353" s="997"/>
    </row>
    <row r="354" spans="1:3" x14ac:dyDescent="0.25">
      <c r="A354" s="985" t="s">
        <v>1786</v>
      </c>
      <c r="B354" s="985" t="s">
        <v>1787</v>
      </c>
      <c r="C354" s="997"/>
    </row>
    <row r="355" spans="1:3" ht="24" x14ac:dyDescent="0.25">
      <c r="A355" s="985" t="s">
        <v>1789</v>
      </c>
      <c r="B355" s="985" t="s">
        <v>1790</v>
      </c>
      <c r="C355" s="997">
        <f>+C356+C359</f>
        <v>0</v>
      </c>
    </row>
    <row r="356" spans="1:3" ht="24" x14ac:dyDescent="0.25">
      <c r="A356" s="985" t="s">
        <v>1791</v>
      </c>
      <c r="B356" s="985" t="s">
        <v>1792</v>
      </c>
      <c r="C356" s="997">
        <f>+C357+C358</f>
        <v>0</v>
      </c>
    </row>
    <row r="357" spans="1:3" ht="24" x14ac:dyDescent="0.25">
      <c r="A357" s="985" t="s">
        <v>1793</v>
      </c>
      <c r="B357" s="985" t="s">
        <v>1794</v>
      </c>
      <c r="C357" s="997"/>
    </row>
    <row r="358" spans="1:3" ht="24" x14ac:dyDescent="0.25">
      <c r="A358" s="985" t="s">
        <v>1796</v>
      </c>
      <c r="B358" s="985" t="s">
        <v>1797</v>
      </c>
      <c r="C358" s="997"/>
    </row>
    <row r="359" spans="1:3" ht="24" x14ac:dyDescent="0.25">
      <c r="A359" s="985" t="s">
        <v>1799</v>
      </c>
      <c r="B359" s="985" t="s">
        <v>1800</v>
      </c>
      <c r="C359" s="997">
        <f>+C360+C361</f>
        <v>0</v>
      </c>
    </row>
    <row r="360" spans="1:3" ht="24" x14ac:dyDescent="0.25">
      <c r="A360" s="985" t="s">
        <v>1801</v>
      </c>
      <c r="B360" s="985" t="s">
        <v>1802</v>
      </c>
      <c r="C360" s="997"/>
    </row>
    <row r="361" spans="1:3" ht="24" x14ac:dyDescent="0.25">
      <c r="A361" s="985" t="s">
        <v>1804</v>
      </c>
      <c r="B361" s="985" t="s">
        <v>1805</v>
      </c>
      <c r="C361" s="997"/>
    </row>
    <row r="362" spans="1:3" x14ac:dyDescent="0.25">
      <c r="A362" s="1514" t="s">
        <v>1807</v>
      </c>
      <c r="B362" s="1514" t="s">
        <v>1808</v>
      </c>
      <c r="C362" s="997">
        <f>+C364+C365+C366</f>
        <v>0</v>
      </c>
    </row>
    <row r="363" spans="1:3" x14ac:dyDescent="0.25">
      <c r="A363" s="1514"/>
      <c r="B363" s="1514"/>
      <c r="C363" s="997"/>
    </row>
    <row r="364" spans="1:3" x14ac:dyDescent="0.25">
      <c r="A364" s="985" t="s">
        <v>1809</v>
      </c>
      <c r="B364" s="985" t="s">
        <v>1810</v>
      </c>
      <c r="C364" s="997"/>
    </row>
    <row r="365" spans="1:3" x14ac:dyDescent="0.25">
      <c r="A365" s="985" t="s">
        <v>1812</v>
      </c>
      <c r="B365" s="985" t="s">
        <v>1813</v>
      </c>
      <c r="C365" s="997"/>
    </row>
    <row r="366" spans="1:3" x14ac:dyDescent="0.25">
      <c r="A366" s="985" t="s">
        <v>1815</v>
      </c>
      <c r="B366" s="985" t="s">
        <v>300</v>
      </c>
      <c r="C366" s="997"/>
    </row>
    <row r="367" spans="1:3" x14ac:dyDescent="0.25">
      <c r="A367" s="985"/>
      <c r="B367" s="985"/>
      <c r="C367" s="997"/>
    </row>
    <row r="368" spans="1:3" x14ac:dyDescent="0.25">
      <c r="A368" s="985" t="s">
        <v>1817</v>
      </c>
      <c r="B368" s="985" t="s">
        <v>1818</v>
      </c>
      <c r="C368" s="997">
        <f>+C370+C374+C380+C383+C387</f>
        <v>0</v>
      </c>
    </row>
    <row r="369" spans="1:3" x14ac:dyDescent="0.25">
      <c r="A369" s="985"/>
      <c r="B369" s="985"/>
      <c r="C369" s="997"/>
    </row>
    <row r="370" spans="1:3" x14ac:dyDescent="0.25">
      <c r="A370" s="1514" t="s">
        <v>1819</v>
      </c>
      <c r="B370" s="1514" t="s">
        <v>1820</v>
      </c>
      <c r="C370" s="997">
        <f>+C372+C373</f>
        <v>0</v>
      </c>
    </row>
    <row r="371" spans="1:3" x14ac:dyDescent="0.25">
      <c r="A371" s="1514"/>
      <c r="B371" s="1514"/>
      <c r="C371" s="997"/>
    </row>
    <row r="372" spans="1:3" x14ac:dyDescent="0.25">
      <c r="A372" s="985" t="s">
        <v>1821</v>
      </c>
      <c r="B372" s="985" t="s">
        <v>1822</v>
      </c>
      <c r="C372" s="997"/>
    </row>
    <row r="373" spans="1:3" x14ac:dyDescent="0.25">
      <c r="A373" s="985" t="s">
        <v>1824</v>
      </c>
      <c r="B373" s="985" t="s">
        <v>1752</v>
      </c>
      <c r="C373" s="997"/>
    </row>
    <row r="374" spans="1:3" x14ac:dyDescent="0.25">
      <c r="A374" s="1514" t="s">
        <v>1826</v>
      </c>
      <c r="B374" s="1514" t="s">
        <v>1827</v>
      </c>
      <c r="C374" s="997">
        <f>+C376+C377+C378</f>
        <v>0</v>
      </c>
    </row>
    <row r="375" spans="1:3" x14ac:dyDescent="0.25">
      <c r="A375" s="1514"/>
      <c r="B375" s="1514"/>
      <c r="C375" s="997"/>
    </row>
    <row r="376" spans="1:3" x14ac:dyDescent="0.25">
      <c r="A376" s="985" t="s">
        <v>1828</v>
      </c>
      <c r="B376" s="985" t="s">
        <v>1775</v>
      </c>
      <c r="C376" s="997"/>
    </row>
    <row r="377" spans="1:3" ht="24" x14ac:dyDescent="0.25">
      <c r="A377" s="985" t="s">
        <v>1830</v>
      </c>
      <c r="B377" s="985" t="s">
        <v>1778</v>
      </c>
      <c r="C377" s="997"/>
    </row>
    <row r="378" spans="1:3" x14ac:dyDescent="0.25">
      <c r="A378" s="985" t="s">
        <v>1832</v>
      </c>
      <c r="B378" s="985" t="s">
        <v>1833</v>
      </c>
      <c r="C378" s="997"/>
    </row>
    <row r="379" spans="1:3" x14ac:dyDescent="0.25">
      <c r="A379" s="985"/>
      <c r="B379" s="985"/>
      <c r="C379" s="997"/>
    </row>
    <row r="380" spans="1:3" x14ac:dyDescent="0.25">
      <c r="A380" s="985" t="s">
        <v>1835</v>
      </c>
      <c r="B380" s="985" t="s">
        <v>1836</v>
      </c>
      <c r="C380" s="997">
        <f>+C381+C382</f>
        <v>0</v>
      </c>
    </row>
    <row r="381" spans="1:3" ht="24" x14ac:dyDescent="0.25">
      <c r="A381" s="985" t="s">
        <v>1837</v>
      </c>
      <c r="B381" s="985" t="s">
        <v>1838</v>
      </c>
      <c r="C381" s="997"/>
    </row>
    <row r="382" spans="1:3" ht="24" x14ac:dyDescent="0.25">
      <c r="A382" s="985" t="s">
        <v>1840</v>
      </c>
      <c r="B382" s="985" t="s">
        <v>1841</v>
      </c>
      <c r="C382" s="997"/>
    </row>
    <row r="383" spans="1:3" ht="24" x14ac:dyDescent="0.25">
      <c r="A383" s="985" t="s">
        <v>1843</v>
      </c>
      <c r="B383" s="985" t="s">
        <v>1844</v>
      </c>
      <c r="C383" s="997">
        <f>+C384+C385</f>
        <v>0</v>
      </c>
    </row>
    <row r="384" spans="1:3" x14ac:dyDescent="0.25">
      <c r="A384" s="985" t="s">
        <v>1845</v>
      </c>
      <c r="B384" s="985" t="s">
        <v>1846</v>
      </c>
      <c r="C384" s="997"/>
    </row>
    <row r="385" spans="1:3" x14ac:dyDescent="0.25">
      <c r="A385" s="985" t="s">
        <v>1848</v>
      </c>
      <c r="B385" s="985" t="s">
        <v>1849</v>
      </c>
      <c r="C385" s="997"/>
    </row>
    <row r="386" spans="1:3" x14ac:dyDescent="0.25">
      <c r="A386" s="985"/>
      <c r="B386" s="985"/>
      <c r="C386" s="997"/>
    </row>
    <row r="387" spans="1:3" x14ac:dyDescent="0.25">
      <c r="A387" s="1514" t="s">
        <v>1851</v>
      </c>
      <c r="B387" s="1514" t="s">
        <v>1852</v>
      </c>
      <c r="C387" s="997">
        <f>+C389+C390+C391</f>
        <v>0</v>
      </c>
    </row>
    <row r="388" spans="1:3" x14ac:dyDescent="0.25">
      <c r="A388" s="1514"/>
      <c r="B388" s="1514"/>
      <c r="C388" s="997"/>
    </row>
    <row r="389" spans="1:3" x14ac:dyDescent="0.25">
      <c r="A389" s="985" t="s">
        <v>1853</v>
      </c>
      <c r="B389" s="985" t="s">
        <v>1810</v>
      </c>
      <c r="C389" s="997"/>
    </row>
    <row r="390" spans="1:3" x14ac:dyDescent="0.25">
      <c r="A390" s="985" t="s">
        <v>1855</v>
      </c>
      <c r="B390" s="985" t="s">
        <v>1813</v>
      </c>
      <c r="C390" s="997"/>
    </row>
    <row r="391" spans="1:3" x14ac:dyDescent="0.25">
      <c r="A391" s="985" t="s">
        <v>1857</v>
      </c>
      <c r="B391" s="985" t="s">
        <v>300</v>
      </c>
      <c r="C391" s="997"/>
    </row>
    <row r="392" spans="1:3" x14ac:dyDescent="0.25">
      <c r="A392" s="985"/>
      <c r="B392" s="985"/>
      <c r="C392" s="997"/>
    </row>
    <row r="393" spans="1:3" x14ac:dyDescent="0.25">
      <c r="A393" s="976" t="s">
        <v>1859</v>
      </c>
      <c r="B393" s="976" t="s">
        <v>1860</v>
      </c>
      <c r="C393" s="998"/>
    </row>
    <row r="394" spans="1:3" x14ac:dyDescent="0.25">
      <c r="A394" s="985"/>
      <c r="B394" s="976"/>
      <c r="C394" s="998"/>
    </row>
    <row r="395" spans="1:3" x14ac:dyDescent="0.25">
      <c r="A395" s="985"/>
      <c r="B395" s="976" t="s">
        <v>1861</v>
      </c>
      <c r="C395" s="998">
        <f>+C280</f>
        <v>6161210.8900000006</v>
      </c>
    </row>
    <row r="396" spans="1:3" x14ac:dyDescent="0.25">
      <c r="A396" s="985"/>
      <c r="B396" s="985"/>
      <c r="C396" s="997"/>
    </row>
    <row r="397" spans="1:3" x14ac:dyDescent="0.25">
      <c r="A397" s="976"/>
      <c r="B397" s="976"/>
      <c r="C397" s="998"/>
    </row>
    <row r="398" spans="1:3" x14ac:dyDescent="0.25">
      <c r="A398" s="976">
        <v>3.2</v>
      </c>
      <c r="B398" s="976" t="s">
        <v>1862</v>
      </c>
      <c r="C398" s="998">
        <f>+C400+C452+C504</f>
        <v>6729147.2400000002</v>
      </c>
    </row>
    <row r="399" spans="1:3" x14ac:dyDescent="0.25">
      <c r="A399" s="976"/>
      <c r="B399" s="976"/>
      <c r="C399" s="998"/>
    </row>
    <row r="400" spans="1:3" x14ac:dyDescent="0.25">
      <c r="A400" s="976" t="s">
        <v>1863</v>
      </c>
      <c r="B400" s="976" t="s">
        <v>1864</v>
      </c>
      <c r="C400" s="998">
        <f>+C401+C434</f>
        <v>3750776.91</v>
      </c>
    </row>
    <row r="401" spans="1:3" ht="24" x14ac:dyDescent="0.25">
      <c r="A401" s="985" t="s">
        <v>1865</v>
      </c>
      <c r="B401" s="985" t="s">
        <v>1866</v>
      </c>
      <c r="C401" s="997">
        <f>+C402+C411+C422+C425+C426</f>
        <v>3750776.91</v>
      </c>
    </row>
    <row r="402" spans="1:3" x14ac:dyDescent="0.25">
      <c r="A402" s="1514" t="s">
        <v>1867</v>
      </c>
      <c r="B402" s="1514" t="s">
        <v>1868</v>
      </c>
      <c r="C402" s="997">
        <f>SUM(C404:C410)</f>
        <v>3750776.91</v>
      </c>
    </row>
    <row r="403" spans="1:3" x14ac:dyDescent="0.25">
      <c r="A403" s="1514"/>
      <c r="B403" s="1514"/>
      <c r="C403" s="997"/>
    </row>
    <row r="404" spans="1:3" x14ac:dyDescent="0.25">
      <c r="A404" s="985" t="s">
        <v>1870</v>
      </c>
      <c r="B404" s="985" t="s">
        <v>1629</v>
      </c>
      <c r="C404" s="997"/>
    </row>
    <row r="405" spans="1:3" x14ac:dyDescent="0.25">
      <c r="A405" s="985" t="s">
        <v>1871</v>
      </c>
      <c r="B405" s="985" t="s">
        <v>1632</v>
      </c>
      <c r="C405" s="997">
        <f>+'CPCA-I-01'!B7</f>
        <v>3750776.91</v>
      </c>
    </row>
    <row r="406" spans="1:3" x14ac:dyDescent="0.25">
      <c r="A406" s="985" t="s">
        <v>1872</v>
      </c>
      <c r="B406" s="985" t="s">
        <v>1635</v>
      </c>
      <c r="C406" s="997"/>
    </row>
    <row r="407" spans="1:3" x14ac:dyDescent="0.25">
      <c r="A407" s="985" t="s">
        <v>1873</v>
      </c>
      <c r="B407" s="985" t="s">
        <v>1874</v>
      </c>
      <c r="C407" s="997"/>
    </row>
    <row r="408" spans="1:3" x14ac:dyDescent="0.25">
      <c r="A408" s="985" t="s">
        <v>1875</v>
      </c>
      <c r="B408" s="985" t="s">
        <v>1641</v>
      </c>
      <c r="C408" s="997"/>
    </row>
    <row r="409" spans="1:3" ht="24" x14ac:dyDescent="0.25">
      <c r="A409" s="985" t="s">
        <v>1876</v>
      </c>
      <c r="B409" s="985" t="s">
        <v>1877</v>
      </c>
      <c r="C409" s="997"/>
    </row>
    <row r="410" spans="1:3" x14ac:dyDescent="0.25">
      <c r="A410" s="985" t="s">
        <v>1878</v>
      </c>
      <c r="B410" s="985" t="s">
        <v>1647</v>
      </c>
      <c r="C410" s="997"/>
    </row>
    <row r="411" spans="1:3" x14ac:dyDescent="0.25">
      <c r="A411" s="1514" t="s">
        <v>1879</v>
      </c>
      <c r="B411" s="1514" t="s">
        <v>1880</v>
      </c>
      <c r="C411" s="997">
        <f>SUM(C413:C415)</f>
        <v>0</v>
      </c>
    </row>
    <row r="412" spans="1:3" x14ac:dyDescent="0.25">
      <c r="A412" s="1514"/>
      <c r="B412" s="1514"/>
      <c r="C412" s="997"/>
    </row>
    <row r="413" spans="1:3" x14ac:dyDescent="0.25">
      <c r="A413" s="985" t="s">
        <v>1881</v>
      </c>
      <c r="B413" s="985" t="s">
        <v>292</v>
      </c>
      <c r="C413" s="997"/>
    </row>
    <row r="414" spans="1:3" x14ac:dyDescent="0.25">
      <c r="A414" s="985" t="s">
        <v>1882</v>
      </c>
      <c r="B414" s="985" t="s">
        <v>550</v>
      </c>
      <c r="C414" s="997"/>
    </row>
    <row r="415" spans="1:3" x14ac:dyDescent="0.25">
      <c r="A415" s="985" t="s">
        <v>1883</v>
      </c>
      <c r="B415" s="985" t="s">
        <v>554</v>
      </c>
      <c r="C415" s="997"/>
    </row>
    <row r="416" spans="1:3" x14ac:dyDescent="0.25">
      <c r="A416" s="1514" t="s">
        <v>1884</v>
      </c>
      <c r="B416" s="1514" t="s">
        <v>1885</v>
      </c>
      <c r="C416" s="997">
        <f>SUM(C418:C421)</f>
        <v>739706.81</v>
      </c>
    </row>
    <row r="417" spans="1:3" x14ac:dyDescent="0.25">
      <c r="A417" s="1514"/>
      <c r="B417" s="1514"/>
      <c r="C417" s="997"/>
    </row>
    <row r="418" spans="1:3" x14ac:dyDescent="0.25">
      <c r="A418" s="985" t="s">
        <v>1886</v>
      </c>
      <c r="B418" s="985" t="s">
        <v>1664</v>
      </c>
      <c r="C418" s="997"/>
    </row>
    <row r="419" spans="1:3" x14ac:dyDescent="0.25">
      <c r="A419" s="985" t="s">
        <v>1887</v>
      </c>
      <c r="B419" s="985" t="s">
        <v>1667</v>
      </c>
      <c r="C419" s="997">
        <f>+C300</f>
        <v>739706.81</v>
      </c>
    </row>
    <row r="420" spans="1:3" x14ac:dyDescent="0.25">
      <c r="A420" s="985" t="s">
        <v>1888</v>
      </c>
      <c r="B420" s="985" t="s">
        <v>1670</v>
      </c>
      <c r="C420" s="997"/>
    </row>
    <row r="421" spans="1:3" x14ac:dyDescent="0.25">
      <c r="A421" s="985" t="s">
        <v>1889</v>
      </c>
      <c r="B421" s="985" t="s">
        <v>1890</v>
      </c>
      <c r="C421" s="997"/>
    </row>
    <row r="422" spans="1:3" x14ac:dyDescent="0.25">
      <c r="A422" s="1514" t="s">
        <v>1891</v>
      </c>
      <c r="B422" s="1514" t="s">
        <v>1892</v>
      </c>
      <c r="C422" s="997">
        <f>+C424</f>
        <v>0</v>
      </c>
    </row>
    <row r="423" spans="1:3" x14ac:dyDescent="0.25">
      <c r="A423" s="1514"/>
      <c r="B423" s="1514"/>
      <c r="C423" s="997"/>
    </row>
    <row r="424" spans="1:3" ht="24" x14ac:dyDescent="0.25">
      <c r="A424" s="985" t="s">
        <v>1894</v>
      </c>
      <c r="B424" s="985" t="s">
        <v>1679</v>
      </c>
      <c r="C424" s="997"/>
    </row>
    <row r="425" spans="1:3" x14ac:dyDescent="0.25">
      <c r="A425" s="985" t="s">
        <v>1895</v>
      </c>
      <c r="B425" s="985" t="s">
        <v>1896</v>
      </c>
      <c r="C425" s="997"/>
    </row>
    <row r="426" spans="1:3" x14ac:dyDescent="0.25">
      <c r="A426" s="1514" t="s">
        <v>1898</v>
      </c>
      <c r="B426" s="1514" t="s">
        <v>1899</v>
      </c>
      <c r="C426" s="997">
        <f>SUM(C428:C433)</f>
        <v>0</v>
      </c>
    </row>
    <row r="427" spans="1:3" x14ac:dyDescent="0.25">
      <c r="A427" s="1514"/>
      <c r="B427" s="1514"/>
      <c r="C427" s="997"/>
    </row>
    <row r="428" spans="1:3" ht="24" x14ac:dyDescent="0.25">
      <c r="A428" s="985" t="s">
        <v>1900</v>
      </c>
      <c r="B428" s="985" t="s">
        <v>1690</v>
      </c>
      <c r="C428" s="997"/>
    </row>
    <row r="429" spans="1:3" ht="24" x14ac:dyDescent="0.25">
      <c r="A429" s="985" t="s">
        <v>1901</v>
      </c>
      <c r="B429" s="985" t="s">
        <v>1693</v>
      </c>
      <c r="C429" s="997"/>
    </row>
    <row r="430" spans="1:3" ht="24" x14ac:dyDescent="0.25">
      <c r="A430" s="985" t="s">
        <v>1902</v>
      </c>
      <c r="B430" s="985" t="s">
        <v>1696</v>
      </c>
      <c r="C430" s="997"/>
    </row>
    <row r="431" spans="1:3" x14ac:dyDescent="0.25">
      <c r="A431" s="985" t="s">
        <v>1903</v>
      </c>
      <c r="B431" s="985" t="s">
        <v>1699</v>
      </c>
      <c r="C431" s="997"/>
    </row>
    <row r="432" spans="1:3" x14ac:dyDescent="0.25">
      <c r="A432" s="985" t="s">
        <v>1904</v>
      </c>
      <c r="B432" s="985" t="s">
        <v>1905</v>
      </c>
      <c r="C432" s="997"/>
    </row>
    <row r="433" spans="1:3" x14ac:dyDescent="0.25">
      <c r="A433" s="985" t="s">
        <v>1906</v>
      </c>
      <c r="B433" s="985" t="s">
        <v>39</v>
      </c>
      <c r="C433" s="997"/>
    </row>
    <row r="434" spans="1:3" ht="18" customHeight="1" x14ac:dyDescent="0.25">
      <c r="A434" s="985" t="s">
        <v>1907</v>
      </c>
      <c r="B434" s="985" t="s">
        <v>1908</v>
      </c>
      <c r="C434" s="997">
        <f>+C435+C444</f>
        <v>0</v>
      </c>
    </row>
    <row r="435" spans="1:3" ht="24" x14ac:dyDescent="0.25">
      <c r="A435" s="985" t="s">
        <v>1909</v>
      </c>
      <c r="B435" s="985" t="s">
        <v>1910</v>
      </c>
      <c r="C435" s="997">
        <f>+C436+C439+C440+C441</f>
        <v>0</v>
      </c>
    </row>
    <row r="436" spans="1:3" ht="24" x14ac:dyDescent="0.25">
      <c r="A436" s="985" t="s">
        <v>1911</v>
      </c>
      <c r="B436" s="985" t="s">
        <v>1912</v>
      </c>
      <c r="C436" s="997">
        <f>+C437+C438</f>
        <v>0</v>
      </c>
    </row>
    <row r="437" spans="1:3" x14ac:dyDescent="0.25">
      <c r="A437" s="985" t="s">
        <v>1913</v>
      </c>
      <c r="B437" s="985" t="s">
        <v>1187</v>
      </c>
      <c r="C437" s="997"/>
    </row>
    <row r="438" spans="1:3" x14ac:dyDescent="0.25">
      <c r="A438" s="985" t="s">
        <v>1915</v>
      </c>
      <c r="B438" s="985" t="s">
        <v>1189</v>
      </c>
      <c r="C438" s="997"/>
    </row>
    <row r="439" spans="1:3" ht="24" x14ac:dyDescent="0.25">
      <c r="A439" s="985" t="s">
        <v>1917</v>
      </c>
      <c r="B439" s="985" t="s">
        <v>1918</v>
      </c>
      <c r="C439" s="997"/>
    </row>
    <row r="440" spans="1:3" x14ac:dyDescent="0.25">
      <c r="A440" s="985" t="s">
        <v>1920</v>
      </c>
      <c r="B440" s="985" t="s">
        <v>1921</v>
      </c>
      <c r="C440" s="997"/>
    </row>
    <row r="441" spans="1:3" x14ac:dyDescent="0.25">
      <c r="A441" s="985" t="s">
        <v>1922</v>
      </c>
      <c r="B441" s="985" t="s">
        <v>552</v>
      </c>
      <c r="C441" s="997">
        <f>+C442+C443</f>
        <v>0</v>
      </c>
    </row>
    <row r="442" spans="1:3" x14ac:dyDescent="0.25">
      <c r="A442" s="985" t="s">
        <v>1923</v>
      </c>
      <c r="B442" s="985" t="s">
        <v>1187</v>
      </c>
      <c r="C442" s="997"/>
    </row>
    <row r="443" spans="1:3" x14ac:dyDescent="0.25">
      <c r="A443" s="985" t="s">
        <v>1925</v>
      </c>
      <c r="B443" s="985" t="s">
        <v>1189</v>
      </c>
      <c r="C443" s="997"/>
    </row>
    <row r="444" spans="1:3" x14ac:dyDescent="0.25">
      <c r="A444" s="1514" t="s">
        <v>1927</v>
      </c>
      <c r="B444" s="1514" t="s">
        <v>1928</v>
      </c>
      <c r="C444" s="997">
        <f>+C446+C447+C448+C449+C450</f>
        <v>0</v>
      </c>
    </row>
    <row r="445" spans="1:3" x14ac:dyDescent="0.25">
      <c r="A445" s="1514"/>
      <c r="B445" s="1514"/>
      <c r="C445" s="997"/>
    </row>
    <row r="446" spans="1:3" x14ac:dyDescent="0.25">
      <c r="A446" s="985" t="s">
        <v>1929</v>
      </c>
      <c r="B446" s="985" t="s">
        <v>1728</v>
      </c>
      <c r="C446" s="997"/>
    </row>
    <row r="447" spans="1:3" x14ac:dyDescent="0.25">
      <c r="A447" s="985" t="s">
        <v>1930</v>
      </c>
      <c r="B447" s="985" t="s">
        <v>1731</v>
      </c>
      <c r="C447" s="997"/>
    </row>
    <row r="448" spans="1:3" ht="24" x14ac:dyDescent="0.25">
      <c r="A448" s="985" t="s">
        <v>1931</v>
      </c>
      <c r="B448" s="985" t="s">
        <v>1932</v>
      </c>
      <c r="C448" s="997"/>
    </row>
    <row r="449" spans="1:3" x14ac:dyDescent="0.25">
      <c r="A449" s="985" t="s">
        <v>1933</v>
      </c>
      <c r="B449" s="985" t="s">
        <v>58</v>
      </c>
      <c r="C449" s="997"/>
    </row>
    <row r="450" spans="1:3" x14ac:dyDescent="0.25">
      <c r="A450" s="985" t="s">
        <v>1934</v>
      </c>
      <c r="B450" s="985" t="s">
        <v>1738</v>
      </c>
      <c r="C450" s="997"/>
    </row>
    <row r="451" spans="1:3" x14ac:dyDescent="0.25">
      <c r="A451" s="985"/>
      <c r="B451" s="985"/>
      <c r="C451" s="997"/>
    </row>
    <row r="452" spans="1:3" x14ac:dyDescent="0.25">
      <c r="A452" s="976" t="s">
        <v>1935</v>
      </c>
      <c r="B452" s="976" t="s">
        <v>1936</v>
      </c>
      <c r="C452" s="998">
        <f>+C453+C484</f>
        <v>2978370.33</v>
      </c>
    </row>
    <row r="453" spans="1:3" x14ac:dyDescent="0.25">
      <c r="A453" s="985" t="s">
        <v>1937</v>
      </c>
      <c r="B453" s="985" t="s">
        <v>1938</v>
      </c>
      <c r="C453" s="997">
        <f>+C454+C465+C472+C479</f>
        <v>1670727.1700000002</v>
      </c>
    </row>
    <row r="454" spans="1:3" x14ac:dyDescent="0.25">
      <c r="A454" s="1514" t="s">
        <v>1939</v>
      </c>
      <c r="B454" s="1514" t="s">
        <v>1940</v>
      </c>
      <c r="C454" s="997">
        <f>SUM(C456:C464)</f>
        <v>1670727.1700000002</v>
      </c>
    </row>
    <row r="455" spans="1:3" x14ac:dyDescent="0.25">
      <c r="A455" s="1514"/>
      <c r="B455" s="1514"/>
      <c r="C455" s="997"/>
    </row>
    <row r="456" spans="1:3" x14ac:dyDescent="0.25">
      <c r="A456" s="985" t="s">
        <v>1941</v>
      </c>
      <c r="B456" s="985" t="s">
        <v>1942</v>
      </c>
      <c r="C456" s="997">
        <f>+C339</f>
        <v>18031.759999999998</v>
      </c>
    </row>
    <row r="457" spans="1:3" x14ac:dyDescent="0.25">
      <c r="A457" s="985" t="s">
        <v>1943</v>
      </c>
      <c r="B457" s="985" t="s">
        <v>1749</v>
      </c>
      <c r="C457" s="997">
        <f>+C340</f>
        <v>1307643.1599999999</v>
      </c>
    </row>
    <row r="458" spans="1:3" x14ac:dyDescent="0.25">
      <c r="A458" s="985" t="s">
        <v>1944</v>
      </c>
      <c r="B458" s="985" t="s">
        <v>1752</v>
      </c>
      <c r="C458" s="997"/>
    </row>
    <row r="459" spans="1:3" x14ac:dyDescent="0.25">
      <c r="A459" s="985" t="s">
        <v>1945</v>
      </c>
      <c r="B459" s="985" t="s">
        <v>1755</v>
      </c>
      <c r="C459" s="997"/>
    </row>
    <row r="460" spans="1:3" x14ac:dyDescent="0.25">
      <c r="A460" s="985" t="s">
        <v>1946</v>
      </c>
      <c r="B460" s="985" t="s">
        <v>1758</v>
      </c>
      <c r="C460" s="997"/>
    </row>
    <row r="461" spans="1:3" ht="24" x14ac:dyDescent="0.25">
      <c r="A461" s="985" t="s">
        <v>1947</v>
      </c>
      <c r="B461" s="985" t="s">
        <v>1948</v>
      </c>
      <c r="C461" s="997"/>
    </row>
    <row r="462" spans="1:3" x14ac:dyDescent="0.25">
      <c r="A462" s="985" t="s">
        <v>1949</v>
      </c>
      <c r="B462" s="985" t="s">
        <v>1764</v>
      </c>
      <c r="C462" s="997">
        <f>+C345</f>
        <v>259339.64</v>
      </c>
    </row>
    <row r="463" spans="1:3" x14ac:dyDescent="0.25">
      <c r="A463" s="985" t="s">
        <v>1950</v>
      </c>
      <c r="B463" s="985" t="s">
        <v>1951</v>
      </c>
      <c r="C463" s="997"/>
    </row>
    <row r="464" spans="1:3" x14ac:dyDescent="0.25">
      <c r="A464" s="985" t="s">
        <v>1952</v>
      </c>
      <c r="B464" s="985" t="s">
        <v>1770</v>
      </c>
      <c r="C464" s="997">
        <f>+C347</f>
        <v>85712.61</v>
      </c>
    </row>
    <row r="465" spans="1:3" x14ac:dyDescent="0.25">
      <c r="A465" s="1514" t="s">
        <v>1953</v>
      </c>
      <c r="B465" s="1514" t="s">
        <v>1954</v>
      </c>
      <c r="C465" s="997">
        <f>+C467+C468+C469+C470+C471</f>
        <v>0</v>
      </c>
    </row>
    <row r="466" spans="1:3" x14ac:dyDescent="0.25">
      <c r="A466" s="1514"/>
      <c r="B466" s="1514"/>
      <c r="C466" s="997"/>
    </row>
    <row r="467" spans="1:3" x14ac:dyDescent="0.25">
      <c r="A467" s="985" t="s">
        <v>1955</v>
      </c>
      <c r="B467" s="985" t="s">
        <v>1775</v>
      </c>
      <c r="C467" s="997"/>
    </row>
    <row r="468" spans="1:3" ht="24" x14ac:dyDescent="0.25">
      <c r="A468" s="985" t="s">
        <v>1956</v>
      </c>
      <c r="B468" s="985" t="s">
        <v>1778</v>
      </c>
      <c r="C468" s="997"/>
    </row>
    <row r="469" spans="1:3" x14ac:dyDescent="0.25">
      <c r="A469" s="985" t="s">
        <v>1957</v>
      </c>
      <c r="B469" s="985" t="s">
        <v>1781</v>
      </c>
      <c r="C469" s="997"/>
    </row>
    <row r="470" spans="1:3" x14ac:dyDescent="0.25">
      <c r="A470" s="985" t="s">
        <v>1959</v>
      </c>
      <c r="B470" s="985" t="s">
        <v>1784</v>
      </c>
      <c r="C470" s="997"/>
    </row>
    <row r="471" spans="1:3" x14ac:dyDescent="0.25">
      <c r="A471" s="985" t="s">
        <v>1961</v>
      </c>
      <c r="B471" s="985" t="s">
        <v>1787</v>
      </c>
      <c r="C471" s="997"/>
    </row>
    <row r="472" spans="1:3" ht="24" x14ac:dyDescent="0.25">
      <c r="A472" s="985" t="s">
        <v>1963</v>
      </c>
      <c r="B472" s="985" t="s">
        <v>1964</v>
      </c>
      <c r="C472" s="997">
        <f>+C473+C476</f>
        <v>0</v>
      </c>
    </row>
    <row r="473" spans="1:3" ht="24" x14ac:dyDescent="0.25">
      <c r="A473" s="985" t="s">
        <v>1965</v>
      </c>
      <c r="B473" s="985" t="s">
        <v>1966</v>
      </c>
      <c r="C473" s="997">
        <f>+C474+C475</f>
        <v>0</v>
      </c>
    </row>
    <row r="474" spans="1:3" ht="36" x14ac:dyDescent="0.25">
      <c r="A474" s="985" t="s">
        <v>1967</v>
      </c>
      <c r="B474" s="985" t="s">
        <v>1968</v>
      </c>
      <c r="C474" s="997"/>
    </row>
    <row r="475" spans="1:3" ht="24" x14ac:dyDescent="0.25">
      <c r="A475" s="985" t="s">
        <v>1970</v>
      </c>
      <c r="B475" s="985" t="s">
        <v>1971</v>
      </c>
      <c r="C475" s="997"/>
    </row>
    <row r="476" spans="1:3" ht="24" x14ac:dyDescent="0.25">
      <c r="A476" s="985" t="s">
        <v>1973</v>
      </c>
      <c r="B476" s="985" t="s">
        <v>1974</v>
      </c>
      <c r="C476" s="997">
        <f>+C477+C478</f>
        <v>0</v>
      </c>
    </row>
    <row r="477" spans="1:3" ht="24" x14ac:dyDescent="0.25">
      <c r="A477" s="985" t="s">
        <v>1975</v>
      </c>
      <c r="B477" s="985" t="s">
        <v>1976</v>
      </c>
      <c r="C477" s="997"/>
    </row>
    <row r="478" spans="1:3" ht="24" x14ac:dyDescent="0.25">
      <c r="A478" s="985" t="s">
        <v>1978</v>
      </c>
      <c r="B478" s="985" t="s">
        <v>1979</v>
      </c>
      <c r="C478" s="997"/>
    </row>
    <row r="479" spans="1:3" x14ac:dyDescent="0.25">
      <c r="A479" s="985" t="s">
        <v>1981</v>
      </c>
      <c r="B479" s="985" t="s">
        <v>1982</v>
      </c>
      <c r="C479" s="997">
        <f>+C480+C481+C482</f>
        <v>0</v>
      </c>
    </row>
    <row r="480" spans="1:3" x14ac:dyDescent="0.25">
      <c r="A480" s="985" t="s">
        <v>1983</v>
      </c>
      <c r="B480" s="985" t="s">
        <v>1810</v>
      </c>
      <c r="C480" s="997"/>
    </row>
    <row r="481" spans="1:3" ht="24" x14ac:dyDescent="0.25">
      <c r="A481" s="985" t="s">
        <v>1984</v>
      </c>
      <c r="B481" s="985" t="s">
        <v>1985</v>
      </c>
      <c r="C481" s="997"/>
    </row>
    <row r="482" spans="1:3" x14ac:dyDescent="0.25">
      <c r="A482" s="985" t="s">
        <v>1986</v>
      </c>
      <c r="B482" s="985" t="s">
        <v>300</v>
      </c>
      <c r="C482" s="997"/>
    </row>
    <row r="483" spans="1:3" ht="9.75" customHeight="1" x14ac:dyDescent="0.25">
      <c r="A483" s="985"/>
      <c r="B483" s="985"/>
      <c r="C483" s="997"/>
    </row>
    <row r="484" spans="1:3" x14ac:dyDescent="0.25">
      <c r="A484" s="985" t="s">
        <v>1987</v>
      </c>
      <c r="B484" s="985" t="s">
        <v>1988</v>
      </c>
      <c r="C484" s="997">
        <f>+C485+C488+C492+C499</f>
        <v>1307643.1599999999</v>
      </c>
    </row>
    <row r="485" spans="1:3" ht="24" x14ac:dyDescent="0.25">
      <c r="A485" s="985" t="s">
        <v>1989</v>
      </c>
      <c r="B485" s="985" t="s">
        <v>1990</v>
      </c>
      <c r="C485" s="997">
        <f>+C486+C487</f>
        <v>1307643.1599999999</v>
      </c>
    </row>
    <row r="486" spans="1:3" x14ac:dyDescent="0.25">
      <c r="A486" s="985" t="s">
        <v>1991</v>
      </c>
      <c r="B486" s="985" t="s">
        <v>1749</v>
      </c>
      <c r="C486" s="997">
        <f>+C457</f>
        <v>1307643.1599999999</v>
      </c>
    </row>
    <row r="487" spans="1:3" x14ac:dyDescent="0.25">
      <c r="A487" s="985" t="s">
        <v>1992</v>
      </c>
      <c r="B487" s="985" t="s">
        <v>1752</v>
      </c>
      <c r="C487" s="997"/>
    </row>
    <row r="488" spans="1:3" ht="24" x14ac:dyDescent="0.25">
      <c r="A488" s="985" t="s">
        <v>1993</v>
      </c>
      <c r="B488" s="985" t="s">
        <v>1994</v>
      </c>
      <c r="C488" s="997">
        <f>+C489+C490+C491</f>
        <v>0</v>
      </c>
    </row>
    <row r="489" spans="1:3" x14ac:dyDescent="0.25">
      <c r="A489" s="985" t="s">
        <v>1995</v>
      </c>
      <c r="B489" s="985" t="s">
        <v>1775</v>
      </c>
      <c r="C489" s="997"/>
    </row>
    <row r="490" spans="1:3" ht="24" x14ac:dyDescent="0.25">
      <c r="A490" s="985" t="s">
        <v>1996</v>
      </c>
      <c r="B490" s="985" t="s">
        <v>1778</v>
      </c>
      <c r="C490" s="997"/>
    </row>
    <row r="491" spans="1:3" x14ac:dyDescent="0.25">
      <c r="A491" s="985" t="s">
        <v>1997</v>
      </c>
      <c r="B491" s="985" t="s">
        <v>1781</v>
      </c>
      <c r="C491" s="997"/>
    </row>
    <row r="492" spans="1:3" ht="24" x14ac:dyDescent="0.25">
      <c r="A492" s="985" t="s">
        <v>1998</v>
      </c>
      <c r="B492" s="985" t="s">
        <v>1999</v>
      </c>
      <c r="C492" s="997">
        <f>+C493+C496</f>
        <v>0</v>
      </c>
    </row>
    <row r="493" spans="1:3" ht="24" x14ac:dyDescent="0.25">
      <c r="A493" s="985" t="s">
        <v>2000</v>
      </c>
      <c r="B493" s="985" t="s">
        <v>2001</v>
      </c>
      <c r="C493" s="997">
        <f>+C494+C495</f>
        <v>0</v>
      </c>
    </row>
    <row r="494" spans="1:3" ht="24" x14ac:dyDescent="0.25">
      <c r="A494" s="985" t="s">
        <v>2002</v>
      </c>
      <c r="B494" s="985" t="s">
        <v>2003</v>
      </c>
      <c r="C494" s="997"/>
    </row>
    <row r="495" spans="1:3" ht="24" x14ac:dyDescent="0.25">
      <c r="A495" s="985" t="s">
        <v>2005</v>
      </c>
      <c r="B495" s="985" t="s">
        <v>2006</v>
      </c>
      <c r="C495" s="997"/>
    </row>
    <row r="496" spans="1:3" ht="24" x14ac:dyDescent="0.25">
      <c r="A496" s="985" t="s">
        <v>2008</v>
      </c>
      <c r="B496" s="985" t="s">
        <v>1800</v>
      </c>
      <c r="C496" s="997">
        <f>+C497+C498</f>
        <v>0</v>
      </c>
    </row>
    <row r="497" spans="1:3" ht="24" x14ac:dyDescent="0.25">
      <c r="A497" s="985" t="s">
        <v>2009</v>
      </c>
      <c r="B497" s="985" t="s">
        <v>2010</v>
      </c>
      <c r="C497" s="997"/>
    </row>
    <row r="498" spans="1:3" ht="24" x14ac:dyDescent="0.25">
      <c r="A498" s="985" t="s">
        <v>2012</v>
      </c>
      <c r="B498" s="985" t="s">
        <v>2013</v>
      </c>
      <c r="C498" s="997"/>
    </row>
    <row r="499" spans="1:3" x14ac:dyDescent="0.25">
      <c r="A499" s="985" t="s">
        <v>2015</v>
      </c>
      <c r="B499" s="985" t="s">
        <v>2016</v>
      </c>
      <c r="C499" s="997">
        <f>+C500+C501+C502</f>
        <v>0</v>
      </c>
    </row>
    <row r="500" spans="1:3" x14ac:dyDescent="0.25">
      <c r="A500" s="985" t="s">
        <v>2017</v>
      </c>
      <c r="B500" s="985" t="s">
        <v>1810</v>
      </c>
      <c r="C500" s="997"/>
    </row>
    <row r="501" spans="1:3" ht="24" x14ac:dyDescent="0.25">
      <c r="A501" s="985" t="s">
        <v>2018</v>
      </c>
      <c r="B501" s="985" t="s">
        <v>1985</v>
      </c>
      <c r="C501" s="997"/>
    </row>
    <row r="502" spans="1:3" x14ac:dyDescent="0.25">
      <c r="A502" s="985" t="s">
        <v>2019</v>
      </c>
      <c r="B502" s="985" t="s">
        <v>300</v>
      </c>
      <c r="C502" s="997"/>
    </row>
    <row r="503" spans="1:3" x14ac:dyDescent="0.25">
      <c r="A503" s="985"/>
      <c r="B503" s="985"/>
      <c r="C503" s="997"/>
    </row>
    <row r="504" spans="1:3" x14ac:dyDescent="0.25">
      <c r="A504" s="976" t="s">
        <v>2021</v>
      </c>
      <c r="B504" s="976" t="s">
        <v>2022</v>
      </c>
      <c r="C504" s="998"/>
    </row>
    <row r="505" spans="1:3" x14ac:dyDescent="0.25">
      <c r="A505" s="976"/>
      <c r="B505" s="976"/>
      <c r="C505" s="998"/>
    </row>
    <row r="506" spans="1:3" x14ac:dyDescent="0.25">
      <c r="A506" s="976"/>
      <c r="B506" s="976" t="s">
        <v>2023</v>
      </c>
      <c r="C506" s="998">
        <f>+C398</f>
        <v>6729147.2400000002</v>
      </c>
    </row>
    <row r="507" spans="1:3" ht="31.5" customHeight="1" x14ac:dyDescent="0.25">
      <c r="A507" s="1513" t="s">
        <v>2024</v>
      </c>
      <c r="B507" s="1513"/>
      <c r="C507" s="1513"/>
    </row>
    <row r="508" spans="1:3" ht="33.75" customHeight="1" x14ac:dyDescent="0.25">
      <c r="A508" s="1513" t="s">
        <v>2025</v>
      </c>
      <c r="B508" s="1513"/>
      <c r="C508" s="1513"/>
    </row>
  </sheetData>
  <mergeCells count="49">
    <mergeCell ref="A95:A96"/>
    <mergeCell ref="B95:B96"/>
    <mergeCell ref="A1:C1"/>
    <mergeCell ref="A2:C2"/>
    <mergeCell ref="A3:C3"/>
    <mergeCell ref="A5:A6"/>
    <mergeCell ref="B5:B6"/>
    <mergeCell ref="A105:A106"/>
    <mergeCell ref="B105:B106"/>
    <mergeCell ref="A292:A293"/>
    <mergeCell ref="B292:B293"/>
    <mergeCell ref="A297:A298"/>
    <mergeCell ref="B297:B298"/>
    <mergeCell ref="A303:A304"/>
    <mergeCell ref="B303:B304"/>
    <mergeCell ref="A307:A309"/>
    <mergeCell ref="B307:B309"/>
    <mergeCell ref="A326:A327"/>
    <mergeCell ref="B326:B327"/>
    <mergeCell ref="A337:A338"/>
    <mergeCell ref="B337:B338"/>
    <mergeCell ref="A348:A349"/>
    <mergeCell ref="B348:B349"/>
    <mergeCell ref="A362:A363"/>
    <mergeCell ref="B362:B363"/>
    <mergeCell ref="A370:A371"/>
    <mergeCell ref="B370:B371"/>
    <mergeCell ref="A374:A375"/>
    <mergeCell ref="B374:B375"/>
    <mergeCell ref="A387:A388"/>
    <mergeCell ref="B387:B388"/>
    <mergeCell ref="A402:A403"/>
    <mergeCell ref="B402:B403"/>
    <mergeCell ref="A411:A412"/>
    <mergeCell ref="B411:B412"/>
    <mergeCell ref="A416:A417"/>
    <mergeCell ref="B416:B417"/>
    <mergeCell ref="A508:C508"/>
    <mergeCell ref="A422:A423"/>
    <mergeCell ref="B422:B423"/>
    <mergeCell ref="A426:A427"/>
    <mergeCell ref="B426:B427"/>
    <mergeCell ref="A444:A445"/>
    <mergeCell ref="B444:B445"/>
    <mergeCell ref="A454:A455"/>
    <mergeCell ref="B454:B455"/>
    <mergeCell ref="A465:A466"/>
    <mergeCell ref="B465:B466"/>
    <mergeCell ref="A507:C507"/>
  </mergeCells>
  <hyperlinks>
    <hyperlink ref="C22" location="_ftn1" display="_ftn1"/>
  </hyperlinks>
  <pageMargins left="0.70866141732283472" right="0.70866141732283472" top="0.15748031496062992" bottom="0" header="0.31496062992125984" footer="0.31496062992125984"/>
  <pageSetup scale="7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3"/>
  <sheetViews>
    <sheetView view="pageBreakPreview" topLeftCell="A61" zoomScale="106" zoomScaleNormal="100" zoomScaleSheetLayoutView="106" workbookViewId="0">
      <selection activeCell="C66" sqref="C66"/>
    </sheetView>
  </sheetViews>
  <sheetFormatPr baseColWidth="10" defaultRowHeight="15" x14ac:dyDescent="0.25"/>
  <cols>
    <col min="1" max="1" width="29" customWidth="1"/>
    <col min="2" max="2" width="38.5703125" customWidth="1"/>
    <col min="3" max="3" width="46.140625" customWidth="1"/>
    <col min="4" max="4" width="11.42578125" customWidth="1"/>
  </cols>
  <sheetData>
    <row r="1" spans="1:3" ht="15.75" x14ac:dyDescent="0.25">
      <c r="A1" s="1499" t="str">
        <f>'CPCA-I-01'!A1</f>
        <v>Universidad Tecnológica de Guaymas</v>
      </c>
      <c r="B1" s="1499">
        <f>'CPCA-I-01'!A1:G1</f>
        <v>0</v>
      </c>
      <c r="C1" s="1499"/>
    </row>
    <row r="2" spans="1:3" ht="15.75" x14ac:dyDescent="0.25">
      <c r="A2" s="1499" t="s">
        <v>1097</v>
      </c>
      <c r="B2" s="1499"/>
      <c r="C2" s="1499"/>
    </row>
    <row r="3" spans="1:3" ht="15.75" x14ac:dyDescent="0.25">
      <c r="A3" s="1499" t="str">
        <f>'CPCA-I-01'!A3</f>
        <v>Al 31 de diciembre de 2020</v>
      </c>
      <c r="B3" s="1499"/>
      <c r="C3" s="1499"/>
    </row>
    <row r="4" spans="1:3" ht="15.75" thickBot="1" x14ac:dyDescent="0.3"/>
    <row r="5" spans="1:3" x14ac:dyDescent="0.25">
      <c r="A5" s="1515" t="s">
        <v>900</v>
      </c>
      <c r="B5" s="1515" t="s">
        <v>246</v>
      </c>
      <c r="C5" s="974" t="s">
        <v>1098</v>
      </c>
    </row>
    <row r="6" spans="1:3" ht="24" x14ac:dyDescent="0.25">
      <c r="A6" s="1516"/>
      <c r="B6" s="1516"/>
      <c r="C6" s="975" t="s">
        <v>1099</v>
      </c>
    </row>
    <row r="7" spans="1:3" x14ac:dyDescent="0.25">
      <c r="A7" s="976">
        <v>1</v>
      </c>
      <c r="B7" s="976" t="s">
        <v>1100</v>
      </c>
      <c r="C7" s="977"/>
    </row>
    <row r="8" spans="1:3" x14ac:dyDescent="0.25">
      <c r="A8" s="976"/>
      <c r="B8" s="976"/>
      <c r="C8" s="977"/>
    </row>
    <row r="9" spans="1:3" x14ac:dyDescent="0.25">
      <c r="A9" s="976">
        <v>1.1000000000000001</v>
      </c>
      <c r="B9" s="976" t="s">
        <v>1101</v>
      </c>
      <c r="C9" s="977"/>
    </row>
    <row r="10" spans="1:3" x14ac:dyDescent="0.25">
      <c r="A10" s="976"/>
      <c r="B10" s="976"/>
      <c r="C10" s="977"/>
    </row>
    <row r="11" spans="1:3" x14ac:dyDescent="0.25">
      <c r="A11" s="976" t="s">
        <v>1102</v>
      </c>
      <c r="B11" s="976" t="s">
        <v>198</v>
      </c>
      <c r="C11" s="977"/>
    </row>
    <row r="12" spans="1:3" ht="24" x14ac:dyDescent="0.25">
      <c r="A12" s="976" t="s">
        <v>1103</v>
      </c>
      <c r="B12" s="976" t="s">
        <v>1104</v>
      </c>
      <c r="C12" s="976"/>
    </row>
    <row r="13" spans="1:3" x14ac:dyDescent="0.25">
      <c r="A13" s="977"/>
      <c r="B13" s="978"/>
      <c r="C13" s="977"/>
    </row>
    <row r="14" spans="1:3" x14ac:dyDescent="0.25">
      <c r="A14" s="977" t="s">
        <v>1105</v>
      </c>
      <c r="B14" s="978" t="s">
        <v>1106</v>
      </c>
      <c r="C14" s="977"/>
    </row>
    <row r="15" spans="1:3" x14ac:dyDescent="0.25">
      <c r="A15" s="977" t="s">
        <v>1107</v>
      </c>
      <c r="B15" s="977" t="s">
        <v>1108</v>
      </c>
      <c r="C15" s="977" t="s">
        <v>1109</v>
      </c>
    </row>
    <row r="16" spans="1:3" x14ac:dyDescent="0.25">
      <c r="A16" s="976"/>
      <c r="B16" s="976"/>
      <c r="C16" s="976"/>
    </row>
    <row r="17" spans="1:3" ht="24" x14ac:dyDescent="0.25">
      <c r="A17" s="977" t="s">
        <v>1110</v>
      </c>
      <c r="B17" s="978" t="s">
        <v>1111</v>
      </c>
      <c r="C17" s="977"/>
    </row>
    <row r="18" spans="1:3" x14ac:dyDescent="0.25">
      <c r="A18" s="977" t="s">
        <v>1112</v>
      </c>
      <c r="B18" s="977" t="s">
        <v>1108</v>
      </c>
      <c r="C18" s="977" t="s">
        <v>1113</v>
      </c>
    </row>
    <row r="19" spans="1:3" x14ac:dyDescent="0.25">
      <c r="A19" s="976"/>
      <c r="B19" s="976"/>
      <c r="C19" s="976"/>
    </row>
    <row r="20" spans="1:3" x14ac:dyDescent="0.25">
      <c r="A20" s="977" t="s">
        <v>1114</v>
      </c>
      <c r="B20" s="978" t="s">
        <v>1115</v>
      </c>
      <c r="C20" s="977"/>
    </row>
    <row r="21" spans="1:3" x14ac:dyDescent="0.25">
      <c r="A21" s="976"/>
      <c r="B21" s="976"/>
      <c r="C21" s="976"/>
    </row>
    <row r="22" spans="1:3" ht="24" x14ac:dyDescent="0.25">
      <c r="A22" s="976" t="s">
        <v>1116</v>
      </c>
      <c r="B22" s="976" t="s">
        <v>1117</v>
      </c>
      <c r="C22" s="976"/>
    </row>
    <row r="23" spans="1:3" x14ac:dyDescent="0.25">
      <c r="A23" s="977" t="s">
        <v>1118</v>
      </c>
      <c r="B23" s="977" t="s">
        <v>1119</v>
      </c>
      <c r="C23" s="977" t="s">
        <v>1120</v>
      </c>
    </row>
    <row r="24" spans="1:3" x14ac:dyDescent="0.25">
      <c r="A24" s="977"/>
      <c r="B24" s="977"/>
      <c r="C24" s="977"/>
    </row>
    <row r="25" spans="1:3" x14ac:dyDescent="0.25">
      <c r="A25" s="976" t="s">
        <v>1121</v>
      </c>
      <c r="B25" s="976" t="s">
        <v>1122</v>
      </c>
      <c r="C25" s="977" t="s">
        <v>1123</v>
      </c>
    </row>
    <row r="26" spans="1:3" x14ac:dyDescent="0.25">
      <c r="A26" s="977"/>
      <c r="B26" s="977"/>
      <c r="C26" s="977"/>
    </row>
    <row r="27" spans="1:3" x14ac:dyDescent="0.25">
      <c r="A27" s="976" t="s">
        <v>1124</v>
      </c>
      <c r="B27" s="976" t="s">
        <v>1125</v>
      </c>
      <c r="C27" s="976"/>
    </row>
    <row r="28" spans="1:3" ht="24" x14ac:dyDescent="0.25">
      <c r="A28" s="977" t="s">
        <v>1126</v>
      </c>
      <c r="B28" s="977" t="s">
        <v>1127</v>
      </c>
      <c r="C28" s="979" t="s">
        <v>1128</v>
      </c>
    </row>
    <row r="29" spans="1:3" x14ac:dyDescent="0.25">
      <c r="A29" s="977" t="s">
        <v>1129</v>
      </c>
      <c r="B29" s="977" t="s">
        <v>1130</v>
      </c>
      <c r="C29" s="977" t="s">
        <v>1131</v>
      </c>
    </row>
    <row r="30" spans="1:3" ht="24" x14ac:dyDescent="0.25">
      <c r="A30" s="977" t="s">
        <v>1132</v>
      </c>
      <c r="B30" s="977" t="s">
        <v>1133</v>
      </c>
      <c r="C30" s="977" t="s">
        <v>1131</v>
      </c>
    </row>
    <row r="31" spans="1:3" x14ac:dyDescent="0.25">
      <c r="A31" s="977" t="s">
        <v>1134</v>
      </c>
      <c r="B31" s="977" t="s">
        <v>1135</v>
      </c>
      <c r="C31" s="977" t="s">
        <v>1131</v>
      </c>
    </row>
    <row r="32" spans="1:3" x14ac:dyDescent="0.25">
      <c r="A32" s="976"/>
      <c r="B32" s="976"/>
      <c r="C32" s="976"/>
    </row>
    <row r="33" spans="1:3" ht="36" x14ac:dyDescent="0.25">
      <c r="A33" s="976" t="s">
        <v>1136</v>
      </c>
      <c r="B33" s="976" t="s">
        <v>1137</v>
      </c>
      <c r="C33" s="976"/>
    </row>
    <row r="34" spans="1:3" x14ac:dyDescent="0.25">
      <c r="A34" s="977" t="s">
        <v>1138</v>
      </c>
      <c r="B34" s="977" t="s">
        <v>1139</v>
      </c>
      <c r="C34" s="977" t="s">
        <v>1140</v>
      </c>
    </row>
    <row r="35" spans="1:3" x14ac:dyDescent="0.25">
      <c r="A35" s="977" t="s">
        <v>1141</v>
      </c>
      <c r="B35" s="977" t="s">
        <v>1142</v>
      </c>
      <c r="C35" s="977" t="s">
        <v>1143</v>
      </c>
    </row>
    <row r="36" spans="1:3" x14ac:dyDescent="0.25">
      <c r="A36" s="976"/>
      <c r="B36" s="976"/>
      <c r="C36" s="976"/>
    </row>
    <row r="37" spans="1:3" x14ac:dyDescent="0.25">
      <c r="A37" s="976" t="s">
        <v>1144</v>
      </c>
      <c r="B37" s="976" t="s">
        <v>1145</v>
      </c>
      <c r="C37" s="977" t="s">
        <v>1146</v>
      </c>
    </row>
    <row r="38" spans="1:3" x14ac:dyDescent="0.25">
      <c r="A38" s="977"/>
      <c r="B38" s="977"/>
      <c r="C38" s="977"/>
    </row>
    <row r="39" spans="1:3" x14ac:dyDescent="0.25">
      <c r="A39" s="976" t="s">
        <v>1147</v>
      </c>
      <c r="B39" s="976" t="s">
        <v>1148</v>
      </c>
      <c r="C39" s="977" t="s">
        <v>1113</v>
      </c>
    </row>
    <row r="40" spans="1:3" x14ac:dyDescent="0.25">
      <c r="A40" s="977"/>
      <c r="B40" s="977"/>
      <c r="C40" s="977"/>
    </row>
    <row r="41" spans="1:3" x14ac:dyDescent="0.25">
      <c r="A41" s="976" t="s">
        <v>1149</v>
      </c>
      <c r="B41" s="976" t="s">
        <v>1150</v>
      </c>
      <c r="C41" s="977" t="s">
        <v>1151</v>
      </c>
    </row>
    <row r="42" spans="1:3" x14ac:dyDescent="0.25">
      <c r="A42" s="977"/>
      <c r="B42" s="977"/>
      <c r="C42" s="977"/>
    </row>
    <row r="43" spans="1:3" x14ac:dyDescent="0.25">
      <c r="A43" s="976" t="s">
        <v>1152</v>
      </c>
      <c r="B43" s="976" t="s">
        <v>1153</v>
      </c>
      <c r="C43" s="977" t="s">
        <v>1154</v>
      </c>
    </row>
    <row r="44" spans="1:3" x14ac:dyDescent="0.25">
      <c r="A44" s="976"/>
      <c r="B44" s="976"/>
      <c r="C44" s="977"/>
    </row>
    <row r="45" spans="1:3" x14ac:dyDescent="0.25">
      <c r="A45" s="976" t="s">
        <v>1155</v>
      </c>
      <c r="B45" s="976" t="s">
        <v>1156</v>
      </c>
      <c r="C45" s="977"/>
    </row>
    <row r="46" spans="1:3" x14ac:dyDescent="0.25">
      <c r="A46" s="977" t="s">
        <v>1157</v>
      </c>
      <c r="B46" s="977" t="s">
        <v>1158</v>
      </c>
      <c r="C46" s="977" t="s">
        <v>1159</v>
      </c>
    </row>
    <row r="47" spans="1:3" x14ac:dyDescent="0.25">
      <c r="A47" s="977" t="s">
        <v>1160</v>
      </c>
      <c r="B47" s="977" t="s">
        <v>1161</v>
      </c>
      <c r="C47" s="977" t="s">
        <v>1162</v>
      </c>
    </row>
    <row r="48" spans="1:3" ht="24" x14ac:dyDescent="0.25">
      <c r="A48" s="977" t="s">
        <v>1163</v>
      </c>
      <c r="B48" s="977" t="s">
        <v>1164</v>
      </c>
      <c r="C48" s="977" t="s">
        <v>1159</v>
      </c>
    </row>
    <row r="49" spans="1:3" x14ac:dyDescent="0.25">
      <c r="A49" s="977" t="s">
        <v>1165</v>
      </c>
      <c r="B49" s="977" t="s">
        <v>1166</v>
      </c>
      <c r="C49" s="977" t="s">
        <v>1167</v>
      </c>
    </row>
    <row r="50" spans="1:3" x14ac:dyDescent="0.25">
      <c r="A50" s="976" t="s">
        <v>1168</v>
      </c>
      <c r="B50" s="976" t="s">
        <v>419</v>
      </c>
      <c r="C50" s="977" t="s">
        <v>1169</v>
      </c>
    </row>
    <row r="51" spans="1:3" x14ac:dyDescent="0.25">
      <c r="A51" s="977"/>
      <c r="B51" s="977"/>
      <c r="C51" s="977"/>
    </row>
    <row r="52" spans="1:3" ht="24" x14ac:dyDescent="0.25">
      <c r="A52" s="976" t="s">
        <v>1170</v>
      </c>
      <c r="B52" s="976" t="s">
        <v>1171</v>
      </c>
      <c r="C52" s="977"/>
    </row>
    <row r="53" spans="1:3" x14ac:dyDescent="0.25">
      <c r="A53" s="977" t="s">
        <v>1172</v>
      </c>
      <c r="B53" s="977" t="s">
        <v>1173</v>
      </c>
      <c r="C53" s="977" t="s">
        <v>1174</v>
      </c>
    </row>
    <row r="54" spans="1:3" ht="24" x14ac:dyDescent="0.25">
      <c r="A54" s="977" t="s">
        <v>1175</v>
      </c>
      <c r="B54" s="977" t="s">
        <v>1176</v>
      </c>
      <c r="C54" s="977" t="s">
        <v>1177</v>
      </c>
    </row>
    <row r="55" spans="1:3" ht="24" x14ac:dyDescent="0.25">
      <c r="A55" s="977" t="s">
        <v>1178</v>
      </c>
      <c r="B55" s="977" t="s">
        <v>1179</v>
      </c>
      <c r="C55" s="977" t="s">
        <v>1180</v>
      </c>
    </row>
    <row r="56" spans="1:3" x14ac:dyDescent="0.25">
      <c r="A56" s="977"/>
      <c r="B56" s="977"/>
      <c r="C56" s="977"/>
    </row>
    <row r="57" spans="1:3" x14ac:dyDescent="0.25">
      <c r="A57" s="976" t="s">
        <v>1181</v>
      </c>
      <c r="B57" s="976" t="s">
        <v>1182</v>
      </c>
      <c r="C57" s="977"/>
    </row>
    <row r="58" spans="1:3" x14ac:dyDescent="0.25">
      <c r="A58" s="977" t="s">
        <v>1183</v>
      </c>
      <c r="B58" s="977" t="s">
        <v>1184</v>
      </c>
      <c r="C58" s="977" t="s">
        <v>1185</v>
      </c>
    </row>
    <row r="59" spans="1:3" x14ac:dyDescent="0.25">
      <c r="A59" s="977" t="s">
        <v>1186</v>
      </c>
      <c r="B59" s="977" t="s">
        <v>1187</v>
      </c>
      <c r="C59" s="977"/>
    </row>
    <row r="60" spans="1:3" x14ac:dyDescent="0.25">
      <c r="A60" s="977" t="s">
        <v>1188</v>
      </c>
      <c r="B60" s="977" t="s">
        <v>1189</v>
      </c>
      <c r="C60" s="977"/>
    </row>
    <row r="61" spans="1:3" x14ac:dyDescent="0.25">
      <c r="A61" s="977" t="s">
        <v>1190</v>
      </c>
      <c r="B61" s="977" t="s">
        <v>1191</v>
      </c>
      <c r="C61" s="977" t="s">
        <v>1192</v>
      </c>
    </row>
    <row r="62" spans="1:3" x14ac:dyDescent="0.25">
      <c r="A62" s="977" t="s">
        <v>1193</v>
      </c>
      <c r="B62" s="977" t="s">
        <v>1194</v>
      </c>
      <c r="C62" s="977" t="s">
        <v>1192</v>
      </c>
    </row>
    <row r="63" spans="1:3" x14ac:dyDescent="0.25">
      <c r="A63" s="977" t="s">
        <v>1195</v>
      </c>
      <c r="B63" s="977" t="s">
        <v>1196</v>
      </c>
      <c r="C63" s="977" t="s">
        <v>1197</v>
      </c>
    </row>
    <row r="64" spans="1:3" x14ac:dyDescent="0.25">
      <c r="A64" s="977"/>
      <c r="B64" s="977"/>
      <c r="C64" s="977"/>
    </row>
    <row r="65" spans="1:3" ht="36" x14ac:dyDescent="0.25">
      <c r="A65" s="976" t="s">
        <v>1198</v>
      </c>
      <c r="B65" s="976" t="s">
        <v>1199</v>
      </c>
      <c r="C65" s="976"/>
    </row>
    <row r="66" spans="1:3" x14ac:dyDescent="0.25">
      <c r="A66" s="977" t="s">
        <v>1200</v>
      </c>
      <c r="B66" s="977" t="s">
        <v>1201</v>
      </c>
      <c r="C66" s="977" t="s">
        <v>1202</v>
      </c>
    </row>
    <row r="67" spans="1:3" x14ac:dyDescent="0.25">
      <c r="A67" s="977" t="s">
        <v>1203</v>
      </c>
      <c r="B67" s="977" t="s">
        <v>1204</v>
      </c>
      <c r="C67" s="977" t="s">
        <v>1205</v>
      </c>
    </row>
    <row r="68" spans="1:3" x14ac:dyDescent="0.25">
      <c r="A68" s="977" t="s">
        <v>1206</v>
      </c>
      <c r="B68" s="977" t="s">
        <v>1207</v>
      </c>
      <c r="C68" s="979" t="s">
        <v>1208</v>
      </c>
    </row>
    <row r="69" spans="1:3" x14ac:dyDescent="0.25">
      <c r="A69" s="976"/>
      <c r="B69" s="976"/>
      <c r="C69" s="976"/>
    </row>
    <row r="70" spans="1:3" x14ac:dyDescent="0.25">
      <c r="A70" s="976"/>
      <c r="B70" s="976"/>
      <c r="C70" s="976"/>
    </row>
    <row r="71" spans="1:3" ht="24" x14ac:dyDescent="0.25">
      <c r="A71" s="976" t="s">
        <v>1209</v>
      </c>
      <c r="B71" s="976" t="s">
        <v>1210</v>
      </c>
      <c r="C71" s="976"/>
    </row>
    <row r="72" spans="1:3" ht="36" x14ac:dyDescent="0.25">
      <c r="A72" s="977" t="s">
        <v>1211</v>
      </c>
      <c r="B72" s="977" t="s">
        <v>1212</v>
      </c>
      <c r="C72" s="977" t="s">
        <v>1213</v>
      </c>
    </row>
    <row r="73" spans="1:3" ht="36" x14ac:dyDescent="0.25">
      <c r="A73" s="977" t="s">
        <v>1214</v>
      </c>
      <c r="B73" s="977" t="s">
        <v>1215</v>
      </c>
      <c r="C73" s="977" t="s">
        <v>1213</v>
      </c>
    </row>
    <row r="74" spans="1:3" x14ac:dyDescent="0.25">
      <c r="A74" s="976"/>
      <c r="B74" s="976"/>
      <c r="C74" s="976"/>
    </row>
    <row r="75" spans="1:3" ht="24" x14ac:dyDescent="0.25">
      <c r="A75" s="976" t="s">
        <v>1216</v>
      </c>
      <c r="B75" s="976" t="s">
        <v>1217</v>
      </c>
      <c r="C75" s="976"/>
    </row>
    <row r="76" spans="1:3" x14ac:dyDescent="0.25">
      <c r="A76" s="977" t="s">
        <v>1218</v>
      </c>
      <c r="B76" s="977" t="s">
        <v>1219</v>
      </c>
      <c r="C76" s="979" t="s">
        <v>1220</v>
      </c>
    </row>
    <row r="77" spans="1:3" x14ac:dyDescent="0.25">
      <c r="A77" s="977" t="s">
        <v>1221</v>
      </c>
      <c r="B77" s="977" t="s">
        <v>1222</v>
      </c>
      <c r="C77" s="977" t="s">
        <v>1223</v>
      </c>
    </row>
    <row r="78" spans="1:3" x14ac:dyDescent="0.25">
      <c r="A78" s="977" t="s">
        <v>1224</v>
      </c>
      <c r="B78" s="977" t="s">
        <v>1225</v>
      </c>
      <c r="C78" s="977"/>
    </row>
    <row r="79" spans="1:3" x14ac:dyDescent="0.25">
      <c r="A79" s="977" t="s">
        <v>1226</v>
      </c>
      <c r="B79" s="977" t="s">
        <v>1227</v>
      </c>
      <c r="C79" s="977" t="s">
        <v>1228</v>
      </c>
    </row>
    <row r="80" spans="1:3" x14ac:dyDescent="0.25">
      <c r="A80" s="977" t="s">
        <v>1229</v>
      </c>
      <c r="B80" s="977" t="s">
        <v>1230</v>
      </c>
      <c r="C80" s="977" t="s">
        <v>1231</v>
      </c>
    </row>
    <row r="81" spans="1:3" x14ac:dyDescent="0.25">
      <c r="A81" s="977" t="s">
        <v>1232</v>
      </c>
      <c r="B81" s="977" t="s">
        <v>219</v>
      </c>
      <c r="C81" s="977" t="s">
        <v>1233</v>
      </c>
    </row>
    <row r="82" spans="1:3" ht="24" x14ac:dyDescent="0.25">
      <c r="A82" s="977" t="s">
        <v>1234</v>
      </c>
      <c r="B82" s="977" t="s">
        <v>1235</v>
      </c>
      <c r="C82" s="977" t="s">
        <v>1236</v>
      </c>
    </row>
    <row r="83" spans="1:3" x14ac:dyDescent="0.25">
      <c r="A83" s="977" t="s">
        <v>1237</v>
      </c>
      <c r="B83" s="977" t="s">
        <v>1238</v>
      </c>
      <c r="C83" s="977" t="s">
        <v>1239</v>
      </c>
    </row>
    <row r="84" spans="1:3" x14ac:dyDescent="0.25">
      <c r="A84" s="977" t="s">
        <v>1240</v>
      </c>
      <c r="B84" s="977" t="s">
        <v>1241</v>
      </c>
      <c r="C84" s="977" t="s">
        <v>1239</v>
      </c>
    </row>
    <row r="85" spans="1:3" x14ac:dyDescent="0.25">
      <c r="A85" s="977" t="s">
        <v>1242</v>
      </c>
      <c r="B85" s="977" t="s">
        <v>1243</v>
      </c>
      <c r="C85" s="977"/>
    </row>
    <row r="86" spans="1:3" x14ac:dyDescent="0.25">
      <c r="A86" s="977" t="s">
        <v>1244</v>
      </c>
      <c r="B86" s="977" t="s">
        <v>1245</v>
      </c>
      <c r="C86" s="977"/>
    </row>
    <row r="87" spans="1:3" x14ac:dyDescent="0.25">
      <c r="A87" s="977" t="s">
        <v>1246</v>
      </c>
      <c r="B87" s="977" t="s">
        <v>1247</v>
      </c>
      <c r="C87" s="977"/>
    </row>
    <row r="88" spans="1:3" x14ac:dyDescent="0.25">
      <c r="A88" s="977" t="s">
        <v>1248</v>
      </c>
      <c r="B88" s="977" t="s">
        <v>1249</v>
      </c>
      <c r="C88" s="977"/>
    </row>
    <row r="89" spans="1:3" x14ac:dyDescent="0.25">
      <c r="A89" s="976"/>
      <c r="B89" s="976"/>
      <c r="C89" s="976"/>
    </row>
    <row r="90" spans="1:3" x14ac:dyDescent="0.25">
      <c r="A90" s="976" t="s">
        <v>1250</v>
      </c>
      <c r="B90" s="976" t="s">
        <v>225</v>
      </c>
      <c r="C90" s="977" t="s">
        <v>1251</v>
      </c>
    </row>
    <row r="91" spans="1:3" x14ac:dyDescent="0.25">
      <c r="A91" s="977"/>
      <c r="B91" s="977"/>
      <c r="C91" s="977"/>
    </row>
    <row r="92" spans="1:3" x14ac:dyDescent="0.25">
      <c r="A92" s="976">
        <v>1.2</v>
      </c>
      <c r="B92" s="976" t="s">
        <v>1252</v>
      </c>
      <c r="C92" s="977"/>
    </row>
    <row r="93" spans="1:3" x14ac:dyDescent="0.25">
      <c r="A93" s="976"/>
      <c r="B93" s="976"/>
      <c r="C93" s="977"/>
    </row>
    <row r="94" spans="1:3" x14ac:dyDescent="0.25">
      <c r="A94" s="976" t="s">
        <v>1253</v>
      </c>
      <c r="B94" s="976" t="s">
        <v>1254</v>
      </c>
      <c r="C94" s="977"/>
    </row>
    <row r="95" spans="1:3" x14ac:dyDescent="0.25">
      <c r="A95" s="977" t="s">
        <v>1255</v>
      </c>
      <c r="B95" s="977" t="s">
        <v>1256</v>
      </c>
      <c r="C95" s="977" t="s">
        <v>1257</v>
      </c>
    </row>
    <row r="96" spans="1:3" x14ac:dyDescent="0.25">
      <c r="A96" s="977" t="s">
        <v>1258</v>
      </c>
      <c r="B96" s="977" t="s">
        <v>1259</v>
      </c>
      <c r="C96" s="977" t="s">
        <v>1257</v>
      </c>
    </row>
    <row r="97" spans="1:3" x14ac:dyDescent="0.25">
      <c r="A97" s="977" t="s">
        <v>1260</v>
      </c>
      <c r="B97" s="977" t="s">
        <v>1261</v>
      </c>
      <c r="C97" s="977" t="s">
        <v>1257</v>
      </c>
    </row>
    <row r="98" spans="1:3" x14ac:dyDescent="0.25">
      <c r="A98" s="976"/>
      <c r="B98" s="976"/>
      <c r="C98" s="976"/>
    </row>
    <row r="99" spans="1:3" x14ac:dyDescent="0.25">
      <c r="A99" s="976" t="s">
        <v>1262</v>
      </c>
      <c r="B99" s="976" t="s">
        <v>1263</v>
      </c>
      <c r="C99" s="980" t="s">
        <v>1264</v>
      </c>
    </row>
    <row r="100" spans="1:3" x14ac:dyDescent="0.25">
      <c r="A100" s="977" t="s">
        <v>1265</v>
      </c>
      <c r="B100" s="977" t="s">
        <v>213</v>
      </c>
      <c r="C100" s="977" t="s">
        <v>1266</v>
      </c>
    </row>
    <row r="101" spans="1:3" x14ac:dyDescent="0.25">
      <c r="A101" s="977" t="s">
        <v>1267</v>
      </c>
      <c r="B101" s="977" t="s">
        <v>1268</v>
      </c>
      <c r="C101" s="977" t="s">
        <v>1266</v>
      </c>
    </row>
    <row r="102" spans="1:3" x14ac:dyDescent="0.25">
      <c r="A102" s="977" t="s">
        <v>1269</v>
      </c>
      <c r="B102" s="977" t="s">
        <v>1270</v>
      </c>
      <c r="C102" s="977" t="s">
        <v>1271</v>
      </c>
    </row>
    <row r="103" spans="1:3" x14ac:dyDescent="0.25">
      <c r="A103" s="977" t="s">
        <v>1272</v>
      </c>
      <c r="B103" s="977" t="s">
        <v>1273</v>
      </c>
      <c r="C103" s="977" t="s">
        <v>1274</v>
      </c>
    </row>
    <row r="104" spans="1:3" x14ac:dyDescent="0.25">
      <c r="A104" s="977" t="s">
        <v>1275</v>
      </c>
      <c r="B104" s="977" t="s">
        <v>1276</v>
      </c>
      <c r="C104" s="977" t="s">
        <v>1277</v>
      </c>
    </row>
    <row r="105" spans="1:3" x14ac:dyDescent="0.25">
      <c r="A105" s="977" t="s">
        <v>1278</v>
      </c>
      <c r="B105" s="977" t="s">
        <v>1279</v>
      </c>
      <c r="C105" s="977" t="s">
        <v>1280</v>
      </c>
    </row>
    <row r="106" spans="1:3" x14ac:dyDescent="0.25">
      <c r="A106" s="1514" t="s">
        <v>1281</v>
      </c>
      <c r="B106" s="1514" t="s">
        <v>1282</v>
      </c>
      <c r="C106" s="977" t="s">
        <v>1283</v>
      </c>
    </row>
    <row r="107" spans="1:3" x14ac:dyDescent="0.25">
      <c r="A107" s="1514"/>
      <c r="B107" s="1514"/>
      <c r="C107" s="981" t="s">
        <v>1284</v>
      </c>
    </row>
    <row r="108" spans="1:3" x14ac:dyDescent="0.25">
      <c r="A108" s="976"/>
      <c r="B108" s="976"/>
      <c r="C108" s="976"/>
    </row>
    <row r="109" spans="1:3" ht="24" x14ac:dyDescent="0.25">
      <c r="A109" s="976" t="s">
        <v>1285</v>
      </c>
      <c r="B109" s="976" t="s">
        <v>1286</v>
      </c>
      <c r="C109" s="980" t="s">
        <v>1264</v>
      </c>
    </row>
    <row r="110" spans="1:3" x14ac:dyDescent="0.25">
      <c r="A110" s="976"/>
      <c r="B110" s="976"/>
      <c r="C110" s="976"/>
    </row>
    <row r="111" spans="1:3" x14ac:dyDescent="0.25">
      <c r="A111" s="977" t="s">
        <v>1287</v>
      </c>
      <c r="B111" s="977" t="s">
        <v>1288</v>
      </c>
      <c r="C111" s="977" t="s">
        <v>1289</v>
      </c>
    </row>
    <row r="112" spans="1:3" x14ac:dyDescent="0.25">
      <c r="A112" s="977" t="s">
        <v>1290</v>
      </c>
      <c r="B112" s="977" t="s">
        <v>1291</v>
      </c>
      <c r="C112" s="977" t="s">
        <v>1292</v>
      </c>
    </row>
    <row r="113" spans="1:3" x14ac:dyDescent="0.25">
      <c r="A113" s="977" t="s">
        <v>1293</v>
      </c>
      <c r="B113" s="977" t="s">
        <v>1294</v>
      </c>
      <c r="C113" s="977" t="s">
        <v>1295</v>
      </c>
    </row>
    <row r="114" spans="1:3" x14ac:dyDescent="0.25">
      <c r="A114" s="977" t="s">
        <v>1296</v>
      </c>
      <c r="B114" s="977" t="s">
        <v>235</v>
      </c>
      <c r="C114" s="977" t="s">
        <v>1297</v>
      </c>
    </row>
    <row r="115" spans="1:3" ht="24" x14ac:dyDescent="0.25">
      <c r="A115" s="976" t="s">
        <v>1298</v>
      </c>
      <c r="B115" s="976" t="s">
        <v>1299</v>
      </c>
      <c r="C115" s="976"/>
    </row>
    <row r="116" spans="1:3" x14ac:dyDescent="0.25">
      <c r="A116" s="1514" t="s">
        <v>1300</v>
      </c>
      <c r="B116" s="1514" t="s">
        <v>1219</v>
      </c>
      <c r="C116" s="979" t="s">
        <v>1301</v>
      </c>
    </row>
    <row r="117" spans="1:3" x14ac:dyDescent="0.25">
      <c r="A117" s="1514"/>
      <c r="B117" s="1514"/>
      <c r="C117" s="977" t="s">
        <v>1302</v>
      </c>
    </row>
    <row r="118" spans="1:3" x14ac:dyDescent="0.25">
      <c r="A118" s="977" t="s">
        <v>1303</v>
      </c>
      <c r="B118" s="977" t="s">
        <v>1222</v>
      </c>
      <c r="C118" s="977" t="s">
        <v>1304</v>
      </c>
    </row>
    <row r="119" spans="1:3" x14ac:dyDescent="0.25">
      <c r="A119" s="977" t="s">
        <v>1305</v>
      </c>
      <c r="B119" s="977" t="s">
        <v>1306</v>
      </c>
      <c r="C119" s="977"/>
    </row>
    <row r="120" spans="1:3" x14ac:dyDescent="0.25">
      <c r="A120" s="977" t="s">
        <v>1307</v>
      </c>
      <c r="B120" s="977" t="s">
        <v>1227</v>
      </c>
      <c r="C120" s="977" t="s">
        <v>1228</v>
      </c>
    </row>
    <row r="121" spans="1:3" x14ac:dyDescent="0.25">
      <c r="A121" s="977" t="s">
        <v>1308</v>
      </c>
      <c r="B121" s="977" t="s">
        <v>1230</v>
      </c>
      <c r="C121" s="977" t="s">
        <v>1231</v>
      </c>
    </row>
    <row r="122" spans="1:3" x14ac:dyDescent="0.25">
      <c r="A122" s="977" t="s">
        <v>1309</v>
      </c>
      <c r="B122" s="977" t="s">
        <v>219</v>
      </c>
      <c r="C122" s="977" t="s">
        <v>1236</v>
      </c>
    </row>
    <row r="123" spans="1:3" ht="24" x14ac:dyDescent="0.25">
      <c r="A123" s="977" t="s">
        <v>1310</v>
      </c>
      <c r="B123" s="977" t="s">
        <v>1235</v>
      </c>
      <c r="C123" s="977" t="s">
        <v>1236</v>
      </c>
    </row>
    <row r="124" spans="1:3" x14ac:dyDescent="0.25">
      <c r="A124" s="977" t="s">
        <v>1311</v>
      </c>
      <c r="B124" s="977" t="s">
        <v>1238</v>
      </c>
      <c r="C124" s="977" t="s">
        <v>1239</v>
      </c>
    </row>
    <row r="125" spans="1:3" x14ac:dyDescent="0.25">
      <c r="A125" s="977" t="s">
        <v>1312</v>
      </c>
      <c r="B125" s="977" t="s">
        <v>1241</v>
      </c>
      <c r="C125" s="977" t="s">
        <v>1239</v>
      </c>
    </row>
    <row r="126" spans="1:3" x14ac:dyDescent="0.25">
      <c r="A126" s="977" t="s">
        <v>1313</v>
      </c>
      <c r="B126" s="977" t="s">
        <v>1243</v>
      </c>
      <c r="C126" s="977" t="s">
        <v>1314</v>
      </c>
    </row>
    <row r="127" spans="1:3" x14ac:dyDescent="0.25">
      <c r="A127" s="977" t="s">
        <v>1315</v>
      </c>
      <c r="B127" s="977" t="s">
        <v>1245</v>
      </c>
      <c r="C127" s="977"/>
    </row>
    <row r="128" spans="1:3" x14ac:dyDescent="0.25">
      <c r="A128" s="977" t="s">
        <v>1316</v>
      </c>
      <c r="B128" s="977" t="s">
        <v>1247</v>
      </c>
      <c r="C128" s="977"/>
    </row>
    <row r="129" spans="1:3" x14ac:dyDescent="0.25">
      <c r="A129" s="977" t="s">
        <v>1317</v>
      </c>
      <c r="B129" s="977" t="s">
        <v>1249</v>
      </c>
      <c r="C129" s="977"/>
    </row>
    <row r="130" spans="1:3" x14ac:dyDescent="0.25">
      <c r="A130" s="976"/>
      <c r="B130" s="976"/>
      <c r="C130" s="976"/>
    </row>
    <row r="131" spans="1:3" ht="24" x14ac:dyDescent="0.25">
      <c r="A131" s="976" t="s">
        <v>1318</v>
      </c>
      <c r="B131" s="976" t="s">
        <v>1319</v>
      </c>
      <c r="C131" s="977" t="s">
        <v>1320</v>
      </c>
    </row>
    <row r="132" spans="1:3" ht="24" x14ac:dyDescent="0.25">
      <c r="A132" s="977" t="s">
        <v>1321</v>
      </c>
      <c r="B132" s="977" t="s">
        <v>1322</v>
      </c>
      <c r="C132" s="977"/>
    </row>
    <row r="133" spans="1:3" ht="24" x14ac:dyDescent="0.25">
      <c r="A133" s="977" t="s">
        <v>1323</v>
      </c>
      <c r="B133" s="977" t="s">
        <v>1324</v>
      </c>
      <c r="C133" s="977"/>
    </row>
    <row r="134" spans="1:3" ht="24" x14ac:dyDescent="0.25">
      <c r="A134" s="977" t="s">
        <v>1325</v>
      </c>
      <c r="B134" s="977" t="s">
        <v>1326</v>
      </c>
      <c r="C134" s="977"/>
    </row>
    <row r="135" spans="1:3" ht="24" x14ac:dyDescent="0.25">
      <c r="A135" s="977" t="s">
        <v>1327</v>
      </c>
      <c r="B135" s="977" t="s">
        <v>1328</v>
      </c>
      <c r="C135" s="977"/>
    </row>
    <row r="136" spans="1:3" x14ac:dyDescent="0.25">
      <c r="A136" s="976"/>
      <c r="B136" s="976"/>
      <c r="C136" s="976"/>
    </row>
    <row r="137" spans="1:3" x14ac:dyDescent="0.25">
      <c r="A137" s="976"/>
      <c r="B137" s="976" t="s">
        <v>1329</v>
      </c>
      <c r="C137" s="977"/>
    </row>
    <row r="138" spans="1:3" x14ac:dyDescent="0.25">
      <c r="A138" s="976"/>
      <c r="B138" s="976"/>
      <c r="C138" s="976"/>
    </row>
    <row r="139" spans="1:3" x14ac:dyDescent="0.25">
      <c r="A139" s="976">
        <v>2</v>
      </c>
      <c r="B139" s="976" t="s">
        <v>1330</v>
      </c>
      <c r="C139" s="977"/>
    </row>
    <row r="140" spans="1:3" x14ac:dyDescent="0.25">
      <c r="A140" s="976"/>
      <c r="B140" s="976"/>
      <c r="C140" s="976"/>
    </row>
    <row r="141" spans="1:3" x14ac:dyDescent="0.25">
      <c r="A141" s="976">
        <v>2.1</v>
      </c>
      <c r="B141" s="976" t="s">
        <v>1331</v>
      </c>
      <c r="C141" s="977"/>
    </row>
    <row r="142" spans="1:3" ht="36" x14ac:dyDescent="0.25">
      <c r="A142" s="976" t="s">
        <v>1332</v>
      </c>
      <c r="B142" s="976" t="s">
        <v>1333</v>
      </c>
      <c r="C142" s="976"/>
    </row>
    <row r="143" spans="1:3" x14ac:dyDescent="0.25">
      <c r="A143" s="977" t="s">
        <v>1334</v>
      </c>
      <c r="B143" s="977" t="s">
        <v>1335</v>
      </c>
      <c r="C143" s="977"/>
    </row>
    <row r="144" spans="1:3" x14ac:dyDescent="0.25">
      <c r="A144" s="977" t="s">
        <v>1336</v>
      </c>
      <c r="B144" s="977" t="s">
        <v>1337</v>
      </c>
      <c r="C144" s="977" t="s">
        <v>1338</v>
      </c>
    </row>
    <row r="145" spans="1:3" x14ac:dyDescent="0.25">
      <c r="A145" s="977" t="s">
        <v>1339</v>
      </c>
      <c r="B145" s="977" t="s">
        <v>1340</v>
      </c>
      <c r="C145" s="977" t="s">
        <v>1341</v>
      </c>
    </row>
    <row r="146" spans="1:3" x14ac:dyDescent="0.25">
      <c r="A146" s="977" t="s">
        <v>1342</v>
      </c>
      <c r="B146" s="977" t="s">
        <v>1343</v>
      </c>
      <c r="C146" s="977" t="s">
        <v>1344</v>
      </c>
    </row>
    <row r="147" spans="1:3" ht="24" x14ac:dyDescent="0.25">
      <c r="A147" s="977" t="s">
        <v>1345</v>
      </c>
      <c r="B147" s="977" t="s">
        <v>1346</v>
      </c>
      <c r="C147" s="977" t="s">
        <v>1347</v>
      </c>
    </row>
    <row r="148" spans="1:3" x14ac:dyDescent="0.25">
      <c r="A148" s="976"/>
      <c r="B148" s="976"/>
      <c r="C148" s="976"/>
    </row>
    <row r="149" spans="1:3" x14ac:dyDescent="0.25">
      <c r="A149" s="977"/>
      <c r="B149" s="977"/>
      <c r="C149" s="980" t="s">
        <v>1264</v>
      </c>
    </row>
    <row r="150" spans="1:3" ht="24" x14ac:dyDescent="0.25">
      <c r="A150" s="977" t="s">
        <v>1348</v>
      </c>
      <c r="B150" s="977" t="s">
        <v>1349</v>
      </c>
      <c r="C150" s="977" t="s">
        <v>1350</v>
      </c>
    </row>
    <row r="151" spans="1:3" x14ac:dyDescent="0.25">
      <c r="A151" s="977" t="s">
        <v>1351</v>
      </c>
      <c r="B151" s="977" t="s">
        <v>1288</v>
      </c>
      <c r="C151" s="977" t="s">
        <v>1289</v>
      </c>
    </row>
    <row r="152" spans="1:3" x14ac:dyDescent="0.25">
      <c r="A152" s="977" t="s">
        <v>1352</v>
      </c>
      <c r="B152" s="977" t="s">
        <v>1291</v>
      </c>
      <c r="C152" s="977" t="s">
        <v>1353</v>
      </c>
    </row>
    <row r="153" spans="1:3" x14ac:dyDescent="0.25">
      <c r="A153" s="977"/>
      <c r="B153" s="977"/>
      <c r="C153" s="977"/>
    </row>
    <row r="154" spans="1:3" ht="36" x14ac:dyDescent="0.25">
      <c r="A154" s="977" t="s">
        <v>1354</v>
      </c>
      <c r="B154" s="977" t="s">
        <v>1355</v>
      </c>
      <c r="C154" s="977"/>
    </row>
    <row r="155" spans="1:3" x14ac:dyDescent="0.25">
      <c r="A155" s="976"/>
      <c r="B155" s="976"/>
      <c r="C155" s="976"/>
    </row>
    <row r="156" spans="1:3" ht="24" x14ac:dyDescent="0.25">
      <c r="A156" s="976" t="s">
        <v>1356</v>
      </c>
      <c r="B156" s="976" t="s">
        <v>1357</v>
      </c>
      <c r="C156" s="977" t="s">
        <v>1358</v>
      </c>
    </row>
    <row r="157" spans="1:3" x14ac:dyDescent="0.25">
      <c r="A157" s="976"/>
      <c r="B157" s="976"/>
      <c r="C157" s="976"/>
    </row>
    <row r="158" spans="1:3" x14ac:dyDescent="0.25">
      <c r="A158" s="976" t="s">
        <v>1359</v>
      </c>
      <c r="B158" s="976" t="s">
        <v>1360</v>
      </c>
      <c r="C158" s="976"/>
    </row>
    <row r="159" spans="1:3" x14ac:dyDescent="0.25">
      <c r="A159" s="977" t="s">
        <v>1361</v>
      </c>
      <c r="B159" s="977" t="s">
        <v>1184</v>
      </c>
      <c r="C159" s="977"/>
    </row>
    <row r="160" spans="1:3" x14ac:dyDescent="0.25">
      <c r="A160" s="977" t="s">
        <v>1362</v>
      </c>
      <c r="B160" s="977" t="s">
        <v>1363</v>
      </c>
      <c r="C160" s="977" t="s">
        <v>1364</v>
      </c>
    </row>
    <row r="161" spans="1:3" x14ac:dyDescent="0.25">
      <c r="A161" s="977" t="s">
        <v>1365</v>
      </c>
      <c r="B161" s="977" t="s">
        <v>1366</v>
      </c>
      <c r="C161" s="977" t="s">
        <v>1367</v>
      </c>
    </row>
    <row r="162" spans="1:3" x14ac:dyDescent="0.25">
      <c r="A162" s="977" t="s">
        <v>1368</v>
      </c>
      <c r="B162" s="977" t="s">
        <v>1369</v>
      </c>
      <c r="C162" s="977" t="s">
        <v>1370</v>
      </c>
    </row>
    <row r="163" spans="1:3" x14ac:dyDescent="0.25">
      <c r="A163" s="977" t="s">
        <v>1371</v>
      </c>
      <c r="B163" s="977" t="s">
        <v>1191</v>
      </c>
      <c r="C163" s="977" t="s">
        <v>1372</v>
      </c>
    </row>
    <row r="164" spans="1:3" ht="24" x14ac:dyDescent="0.25">
      <c r="A164" s="977" t="s">
        <v>1373</v>
      </c>
      <c r="B164" s="977" t="s">
        <v>1374</v>
      </c>
      <c r="C164" s="977" t="s">
        <v>1375</v>
      </c>
    </row>
    <row r="165" spans="1:3" x14ac:dyDescent="0.25">
      <c r="A165" s="976"/>
      <c r="B165" s="976"/>
      <c r="C165" s="976"/>
    </row>
    <row r="166" spans="1:3" ht="24" x14ac:dyDescent="0.25">
      <c r="A166" s="976" t="s">
        <v>1376</v>
      </c>
      <c r="B166" s="976" t="s">
        <v>1377</v>
      </c>
      <c r="C166" s="976"/>
    </row>
    <row r="167" spans="1:3" x14ac:dyDescent="0.25">
      <c r="A167" s="977" t="s">
        <v>1378</v>
      </c>
      <c r="B167" s="977" t="s">
        <v>1379</v>
      </c>
      <c r="C167" s="977"/>
    </row>
    <row r="168" spans="1:3" x14ac:dyDescent="0.25">
      <c r="A168" s="977" t="s">
        <v>1380</v>
      </c>
      <c r="B168" s="977" t="s">
        <v>1381</v>
      </c>
      <c r="C168" s="977" t="s">
        <v>1382</v>
      </c>
    </row>
    <row r="169" spans="1:3" x14ac:dyDescent="0.25">
      <c r="A169" s="977" t="s">
        <v>1383</v>
      </c>
      <c r="B169" s="977" t="s">
        <v>1384</v>
      </c>
      <c r="C169" s="977" t="s">
        <v>1385</v>
      </c>
    </row>
    <row r="170" spans="1:3" x14ac:dyDescent="0.25">
      <c r="A170" s="977" t="s">
        <v>1386</v>
      </c>
      <c r="B170" s="977" t="s">
        <v>1387</v>
      </c>
      <c r="C170" s="977"/>
    </row>
    <row r="171" spans="1:3" x14ac:dyDescent="0.25">
      <c r="A171" s="977" t="s">
        <v>1388</v>
      </c>
      <c r="B171" s="977" t="s">
        <v>1389</v>
      </c>
      <c r="C171" s="977" t="s">
        <v>1390</v>
      </c>
    </row>
    <row r="172" spans="1:3" x14ac:dyDescent="0.25">
      <c r="A172" s="977" t="s">
        <v>1391</v>
      </c>
      <c r="B172" s="977" t="s">
        <v>1384</v>
      </c>
      <c r="C172" s="977" t="s">
        <v>1392</v>
      </c>
    </row>
    <row r="173" spans="1:3" x14ac:dyDescent="0.25">
      <c r="A173" s="976"/>
      <c r="B173" s="976"/>
      <c r="C173" s="976"/>
    </row>
    <row r="174" spans="1:3" ht="24" x14ac:dyDescent="0.25">
      <c r="A174" s="976" t="s">
        <v>1393</v>
      </c>
      <c r="B174" s="976" t="s">
        <v>1394</v>
      </c>
      <c r="C174" s="976"/>
    </row>
    <row r="175" spans="1:3" x14ac:dyDescent="0.25">
      <c r="A175" s="976" t="s">
        <v>1395</v>
      </c>
      <c r="B175" s="976" t="s">
        <v>1396</v>
      </c>
      <c r="C175" s="977"/>
    </row>
    <row r="176" spans="1:3" x14ac:dyDescent="0.25">
      <c r="A176" s="977" t="s">
        <v>1397</v>
      </c>
      <c r="B176" s="977" t="s">
        <v>1398</v>
      </c>
      <c r="C176" s="977" t="s">
        <v>1399</v>
      </c>
    </row>
    <row r="177" spans="1:3" x14ac:dyDescent="0.25">
      <c r="A177" s="977" t="s">
        <v>1400</v>
      </c>
      <c r="B177" s="977" t="s">
        <v>1401</v>
      </c>
      <c r="C177" s="977" t="s">
        <v>1402</v>
      </c>
    </row>
    <row r="178" spans="1:3" x14ac:dyDescent="0.25">
      <c r="A178" s="977" t="s">
        <v>1403</v>
      </c>
      <c r="B178" s="977" t="s">
        <v>1404</v>
      </c>
      <c r="C178" s="977" t="s">
        <v>1405</v>
      </c>
    </row>
    <row r="179" spans="1:3" x14ac:dyDescent="0.25">
      <c r="A179" s="977" t="s">
        <v>1406</v>
      </c>
      <c r="B179" s="977" t="s">
        <v>1407</v>
      </c>
      <c r="C179" s="977" t="s">
        <v>1408</v>
      </c>
    </row>
    <row r="180" spans="1:3" x14ac:dyDescent="0.25">
      <c r="A180" s="977" t="s">
        <v>1409</v>
      </c>
      <c r="B180" s="977" t="s">
        <v>817</v>
      </c>
      <c r="C180" s="977" t="s">
        <v>1410</v>
      </c>
    </row>
    <row r="181" spans="1:3" x14ac:dyDescent="0.25">
      <c r="A181" s="977" t="s">
        <v>1411</v>
      </c>
      <c r="B181" s="977" t="s">
        <v>1412</v>
      </c>
      <c r="C181" s="977" t="s">
        <v>1413</v>
      </c>
    </row>
    <row r="182" spans="1:3" x14ac:dyDescent="0.25">
      <c r="A182" s="977" t="s">
        <v>1414</v>
      </c>
      <c r="B182" s="977" t="s">
        <v>1415</v>
      </c>
      <c r="C182" s="977" t="s">
        <v>1416</v>
      </c>
    </row>
    <row r="183" spans="1:3" x14ac:dyDescent="0.25">
      <c r="A183" s="976"/>
      <c r="B183" s="976"/>
      <c r="C183" s="976"/>
    </row>
    <row r="184" spans="1:3" x14ac:dyDescent="0.25">
      <c r="A184" s="976" t="s">
        <v>1417</v>
      </c>
      <c r="B184" s="976" t="s">
        <v>1418</v>
      </c>
      <c r="C184" s="977"/>
    </row>
    <row r="185" spans="1:3" x14ac:dyDescent="0.25">
      <c r="A185" s="977" t="s">
        <v>1419</v>
      </c>
      <c r="B185" s="977" t="s">
        <v>1420</v>
      </c>
      <c r="C185" s="977"/>
    </row>
    <row r="186" spans="1:3" x14ac:dyDescent="0.25">
      <c r="A186" s="977" t="s">
        <v>1421</v>
      </c>
      <c r="B186" s="977" t="s">
        <v>1227</v>
      </c>
      <c r="C186" s="977" t="s">
        <v>1422</v>
      </c>
    </row>
    <row r="187" spans="1:3" x14ac:dyDescent="0.25">
      <c r="A187" s="977" t="s">
        <v>1423</v>
      </c>
      <c r="B187" s="977" t="s">
        <v>1230</v>
      </c>
      <c r="C187" s="977" t="s">
        <v>1424</v>
      </c>
    </row>
    <row r="188" spans="1:3" x14ac:dyDescent="0.25">
      <c r="A188" s="977" t="s">
        <v>1425</v>
      </c>
      <c r="B188" s="977" t="s">
        <v>1426</v>
      </c>
      <c r="C188" s="977" t="s">
        <v>1427</v>
      </c>
    </row>
    <row r="189" spans="1:3" ht="24" x14ac:dyDescent="0.25">
      <c r="A189" s="977" t="s">
        <v>1428</v>
      </c>
      <c r="B189" s="977" t="s">
        <v>1235</v>
      </c>
      <c r="C189" s="977" t="s">
        <v>1429</v>
      </c>
    </row>
    <row r="190" spans="1:3" x14ac:dyDescent="0.25">
      <c r="A190" s="977" t="s">
        <v>1430</v>
      </c>
      <c r="B190" s="977" t="s">
        <v>1431</v>
      </c>
      <c r="C190" s="977" t="s">
        <v>1432</v>
      </c>
    </row>
    <row r="191" spans="1:3" x14ac:dyDescent="0.25">
      <c r="A191" s="977" t="s">
        <v>1433</v>
      </c>
      <c r="B191" s="977" t="s">
        <v>1434</v>
      </c>
      <c r="C191" s="977"/>
    </row>
    <row r="192" spans="1:3" x14ac:dyDescent="0.25">
      <c r="A192" s="977" t="s">
        <v>1435</v>
      </c>
      <c r="B192" s="977" t="s">
        <v>1436</v>
      </c>
      <c r="C192" s="977" t="s">
        <v>1437</v>
      </c>
    </row>
    <row r="193" spans="1:3" x14ac:dyDescent="0.25">
      <c r="A193" s="977" t="s">
        <v>1438</v>
      </c>
      <c r="B193" s="977" t="s">
        <v>1439</v>
      </c>
      <c r="C193" s="977" t="s">
        <v>1440</v>
      </c>
    </row>
    <row r="194" spans="1:3" x14ac:dyDescent="0.25">
      <c r="A194" s="977" t="s">
        <v>1441</v>
      </c>
      <c r="B194" s="977" t="s">
        <v>1442</v>
      </c>
      <c r="C194" s="977" t="s">
        <v>1443</v>
      </c>
    </row>
    <row r="195" spans="1:3" x14ac:dyDescent="0.25">
      <c r="A195" s="977" t="s">
        <v>1444</v>
      </c>
      <c r="B195" s="977" t="s">
        <v>1445</v>
      </c>
      <c r="C195" s="977" t="s">
        <v>1446</v>
      </c>
    </row>
    <row r="196" spans="1:3" x14ac:dyDescent="0.25">
      <c r="A196" s="976"/>
      <c r="B196" s="976"/>
      <c r="C196" s="976"/>
    </row>
    <row r="197" spans="1:3" ht="36" x14ac:dyDescent="0.25">
      <c r="A197" s="976" t="s">
        <v>1447</v>
      </c>
      <c r="B197" s="976" t="s">
        <v>1448</v>
      </c>
      <c r="C197" s="976"/>
    </row>
    <row r="198" spans="1:3" x14ac:dyDescent="0.25">
      <c r="A198" s="976"/>
      <c r="B198" s="976"/>
      <c r="C198" s="976"/>
    </row>
    <row r="199" spans="1:3" x14ac:dyDescent="0.25">
      <c r="A199" s="976" t="s">
        <v>1449</v>
      </c>
      <c r="B199" s="976" t="s">
        <v>225</v>
      </c>
      <c r="C199" s="977" t="s">
        <v>1450</v>
      </c>
    </row>
    <row r="200" spans="1:3" x14ac:dyDescent="0.25">
      <c r="A200" s="976"/>
      <c r="B200" s="976"/>
      <c r="C200" s="976"/>
    </row>
    <row r="201" spans="1:3" x14ac:dyDescent="0.25">
      <c r="A201" s="976" t="s">
        <v>1451</v>
      </c>
      <c r="B201" s="976" t="s">
        <v>1452</v>
      </c>
      <c r="C201" s="980" t="s">
        <v>1264</v>
      </c>
    </row>
    <row r="202" spans="1:3" x14ac:dyDescent="0.25">
      <c r="A202" s="977" t="s">
        <v>1453</v>
      </c>
      <c r="B202" s="977" t="s">
        <v>40</v>
      </c>
      <c r="C202" s="977" t="s">
        <v>1454</v>
      </c>
    </row>
    <row r="203" spans="1:3" x14ac:dyDescent="0.25">
      <c r="A203" s="977" t="s">
        <v>1455</v>
      </c>
      <c r="B203" s="977" t="s">
        <v>57</v>
      </c>
      <c r="C203" s="977" t="s">
        <v>1456</v>
      </c>
    </row>
    <row r="204" spans="1:3" ht="24" x14ac:dyDescent="0.25">
      <c r="A204" s="977" t="s">
        <v>1457</v>
      </c>
      <c r="B204" s="977" t="s">
        <v>1458</v>
      </c>
      <c r="C204" s="982" t="s">
        <v>1459</v>
      </c>
    </row>
    <row r="205" spans="1:3" ht="24" x14ac:dyDescent="0.25">
      <c r="A205" s="977" t="s">
        <v>1460</v>
      </c>
      <c r="B205" s="977" t="s">
        <v>1461</v>
      </c>
      <c r="C205" s="977" t="s">
        <v>1462</v>
      </c>
    </row>
    <row r="206" spans="1:3" x14ac:dyDescent="0.25">
      <c r="A206" s="976"/>
      <c r="B206" s="976"/>
      <c r="C206" s="976"/>
    </row>
    <row r="207" spans="1:3" x14ac:dyDescent="0.25">
      <c r="A207" s="976">
        <v>2.2000000000000002</v>
      </c>
      <c r="B207" s="976" t="s">
        <v>1463</v>
      </c>
      <c r="C207" s="977"/>
    </row>
    <row r="208" spans="1:3" x14ac:dyDescent="0.25">
      <c r="A208" s="976"/>
      <c r="B208" s="976"/>
      <c r="C208" s="976"/>
    </row>
    <row r="209" spans="1:3" x14ac:dyDescent="0.25">
      <c r="A209" s="976" t="s">
        <v>1464</v>
      </c>
      <c r="B209" s="976" t="s">
        <v>1465</v>
      </c>
      <c r="C209" s="977" t="s">
        <v>1466</v>
      </c>
    </row>
    <row r="210" spans="1:3" x14ac:dyDescent="0.25">
      <c r="A210" s="976" t="s">
        <v>1467</v>
      </c>
      <c r="B210" s="976" t="s">
        <v>1468</v>
      </c>
      <c r="C210" s="977"/>
    </row>
    <row r="211" spans="1:3" x14ac:dyDescent="0.25">
      <c r="A211" s="977" t="s">
        <v>1469</v>
      </c>
      <c r="B211" s="977" t="s">
        <v>1470</v>
      </c>
      <c r="C211" s="977"/>
    </row>
    <row r="212" spans="1:3" x14ac:dyDescent="0.25">
      <c r="A212" s="977" t="s">
        <v>1471</v>
      </c>
      <c r="B212" s="977" t="s">
        <v>1472</v>
      </c>
      <c r="C212" s="977" t="s">
        <v>1473</v>
      </c>
    </row>
    <row r="213" spans="1:3" x14ac:dyDescent="0.25">
      <c r="A213" s="977" t="s">
        <v>1474</v>
      </c>
      <c r="B213" s="977" t="s">
        <v>1475</v>
      </c>
      <c r="C213" s="977" t="s">
        <v>1476</v>
      </c>
    </row>
    <row r="214" spans="1:3" x14ac:dyDescent="0.25">
      <c r="A214" s="977" t="s">
        <v>1477</v>
      </c>
      <c r="B214" s="977" t="s">
        <v>1478</v>
      </c>
      <c r="C214" s="977" t="s">
        <v>1479</v>
      </c>
    </row>
    <row r="215" spans="1:3" x14ac:dyDescent="0.25">
      <c r="A215" s="977" t="s">
        <v>1480</v>
      </c>
      <c r="B215" s="977" t="s">
        <v>1481</v>
      </c>
      <c r="C215" s="977"/>
    </row>
    <row r="216" spans="1:3" x14ac:dyDescent="0.25">
      <c r="A216" s="977" t="s">
        <v>1482</v>
      </c>
      <c r="B216" s="977" t="s">
        <v>1483</v>
      </c>
      <c r="C216" s="977" t="s">
        <v>1484</v>
      </c>
    </row>
    <row r="217" spans="1:3" ht="24" x14ac:dyDescent="0.25">
      <c r="A217" s="977" t="s">
        <v>1485</v>
      </c>
      <c r="B217" s="977" t="s">
        <v>1486</v>
      </c>
      <c r="C217" s="977" t="s">
        <v>1487</v>
      </c>
    </row>
    <row r="218" spans="1:3" x14ac:dyDescent="0.25">
      <c r="A218" s="977" t="s">
        <v>1488</v>
      </c>
      <c r="B218" s="977" t="s">
        <v>1489</v>
      </c>
      <c r="C218" s="977" t="s">
        <v>1490</v>
      </c>
    </row>
    <row r="219" spans="1:3" x14ac:dyDescent="0.25">
      <c r="A219" s="977" t="s">
        <v>1491</v>
      </c>
      <c r="B219" s="977" t="s">
        <v>1492</v>
      </c>
      <c r="C219" s="977" t="s">
        <v>1493</v>
      </c>
    </row>
    <row r="220" spans="1:3" x14ac:dyDescent="0.25">
      <c r="A220" s="977" t="s">
        <v>1494</v>
      </c>
      <c r="B220" s="977" t="s">
        <v>1495</v>
      </c>
      <c r="C220" s="977"/>
    </row>
    <row r="221" spans="1:3" ht="24" x14ac:dyDescent="0.25">
      <c r="A221" s="977" t="s">
        <v>1496</v>
      </c>
      <c r="B221" s="977" t="s">
        <v>1497</v>
      </c>
      <c r="C221" s="977" t="s">
        <v>1498</v>
      </c>
    </row>
    <row r="222" spans="1:3" ht="24" x14ac:dyDescent="0.25">
      <c r="A222" s="977" t="s">
        <v>1499</v>
      </c>
      <c r="B222" s="977" t="s">
        <v>1500</v>
      </c>
      <c r="C222" s="977" t="s">
        <v>1501</v>
      </c>
    </row>
    <row r="223" spans="1:3" x14ac:dyDescent="0.25">
      <c r="A223" s="977" t="s">
        <v>1502</v>
      </c>
      <c r="B223" s="977" t="s">
        <v>1503</v>
      </c>
      <c r="C223" s="977" t="s">
        <v>244</v>
      </c>
    </row>
    <row r="224" spans="1:3" x14ac:dyDescent="0.25">
      <c r="A224" s="977" t="s">
        <v>1504</v>
      </c>
      <c r="B224" s="977" t="s">
        <v>1505</v>
      </c>
      <c r="C224" s="977"/>
    </row>
    <row r="225" spans="1:3" x14ac:dyDescent="0.25">
      <c r="A225" s="977" t="s">
        <v>1506</v>
      </c>
      <c r="B225" s="977" t="s">
        <v>1507</v>
      </c>
      <c r="C225" s="977"/>
    </row>
    <row r="226" spans="1:3" x14ac:dyDescent="0.25">
      <c r="A226" s="977" t="s">
        <v>1508</v>
      </c>
      <c r="B226" s="977" t="s">
        <v>1509</v>
      </c>
      <c r="C226" s="977" t="s">
        <v>1510</v>
      </c>
    </row>
    <row r="227" spans="1:3" ht="24" x14ac:dyDescent="0.25">
      <c r="A227" s="977" t="s">
        <v>1511</v>
      </c>
      <c r="B227" s="977" t="s">
        <v>1512</v>
      </c>
      <c r="C227" s="977"/>
    </row>
    <row r="228" spans="1:3" x14ac:dyDescent="0.25">
      <c r="A228" s="977" t="s">
        <v>1513</v>
      </c>
      <c r="B228" s="977" t="s">
        <v>1514</v>
      </c>
      <c r="C228" s="977" t="s">
        <v>1515</v>
      </c>
    </row>
    <row r="229" spans="1:3" x14ac:dyDescent="0.25">
      <c r="A229" s="976"/>
      <c r="B229" s="976"/>
      <c r="C229" s="976"/>
    </row>
    <row r="230" spans="1:3" x14ac:dyDescent="0.25">
      <c r="A230" s="977" t="s">
        <v>1516</v>
      </c>
      <c r="B230" s="976" t="s">
        <v>1517</v>
      </c>
      <c r="C230" s="980" t="s">
        <v>1264</v>
      </c>
    </row>
    <row r="231" spans="1:3" x14ac:dyDescent="0.25">
      <c r="A231" s="977" t="s">
        <v>1518</v>
      </c>
      <c r="B231" s="977" t="s">
        <v>213</v>
      </c>
      <c r="C231" s="977" t="s">
        <v>1519</v>
      </c>
    </row>
    <row r="232" spans="1:3" x14ac:dyDescent="0.25">
      <c r="A232" s="977" t="s">
        <v>1520</v>
      </c>
      <c r="B232" s="977" t="s">
        <v>1268</v>
      </c>
      <c r="C232" s="977"/>
    </row>
    <row r="233" spans="1:3" x14ac:dyDescent="0.25">
      <c r="A233" s="977" t="s">
        <v>1521</v>
      </c>
      <c r="B233" s="977" t="s">
        <v>1270</v>
      </c>
      <c r="C233" s="977" t="s">
        <v>1271</v>
      </c>
    </row>
    <row r="234" spans="1:3" x14ac:dyDescent="0.25">
      <c r="A234" s="977" t="s">
        <v>1522</v>
      </c>
      <c r="B234" s="977" t="s">
        <v>1273</v>
      </c>
      <c r="C234" s="977" t="s">
        <v>1274</v>
      </c>
    </row>
    <row r="235" spans="1:3" x14ac:dyDescent="0.25">
      <c r="A235" s="977" t="s">
        <v>1523</v>
      </c>
      <c r="B235" s="977" t="s">
        <v>1524</v>
      </c>
      <c r="C235" s="977" t="s">
        <v>1277</v>
      </c>
    </row>
    <row r="236" spans="1:3" x14ac:dyDescent="0.25">
      <c r="A236" s="977" t="s">
        <v>1525</v>
      </c>
      <c r="B236" s="977" t="s">
        <v>1526</v>
      </c>
      <c r="C236" s="977"/>
    </row>
    <row r="237" spans="1:3" ht="24" x14ac:dyDescent="0.25">
      <c r="A237" s="977" t="s">
        <v>1527</v>
      </c>
      <c r="B237" s="977" t="s">
        <v>1528</v>
      </c>
      <c r="C237" s="977" t="s">
        <v>1529</v>
      </c>
    </row>
    <row r="238" spans="1:3" x14ac:dyDescent="0.25">
      <c r="A238" s="976"/>
      <c r="B238" s="976"/>
      <c r="C238" s="976"/>
    </row>
    <row r="239" spans="1:3" x14ac:dyDescent="0.25">
      <c r="A239" s="976" t="s">
        <v>1530</v>
      </c>
      <c r="B239" s="976" t="s">
        <v>1531</v>
      </c>
      <c r="C239" s="977"/>
    </row>
    <row r="240" spans="1:3" x14ac:dyDescent="0.25">
      <c r="A240" s="977" t="s">
        <v>1532</v>
      </c>
      <c r="B240" s="977" t="s">
        <v>1533</v>
      </c>
      <c r="C240" s="977" t="s">
        <v>1534</v>
      </c>
    </row>
    <row r="241" spans="1:3" x14ac:dyDescent="0.25">
      <c r="A241" s="977" t="s">
        <v>1535</v>
      </c>
      <c r="B241" s="977" t="s">
        <v>1536</v>
      </c>
      <c r="C241" s="977" t="s">
        <v>1537</v>
      </c>
    </row>
    <row r="242" spans="1:3" x14ac:dyDescent="0.25">
      <c r="A242" s="977" t="s">
        <v>1538</v>
      </c>
      <c r="B242" s="977" t="s">
        <v>1539</v>
      </c>
      <c r="C242" s="977"/>
    </row>
    <row r="243" spans="1:3" x14ac:dyDescent="0.25">
      <c r="A243" s="976"/>
      <c r="B243" s="976"/>
      <c r="C243" s="976"/>
    </row>
    <row r="244" spans="1:3" x14ac:dyDescent="0.25">
      <c r="A244" s="976" t="s">
        <v>1540</v>
      </c>
      <c r="B244" s="976" t="s">
        <v>1541</v>
      </c>
      <c r="C244" s="977"/>
    </row>
    <row r="245" spans="1:3" ht="24" x14ac:dyDescent="0.25">
      <c r="A245" s="977" t="s">
        <v>1542</v>
      </c>
      <c r="B245" s="977" t="s">
        <v>1543</v>
      </c>
      <c r="C245" s="977"/>
    </row>
    <row r="246" spans="1:3" x14ac:dyDescent="0.25">
      <c r="A246" s="977" t="s">
        <v>1544</v>
      </c>
      <c r="B246" s="977" t="s">
        <v>1545</v>
      </c>
      <c r="C246" s="977" t="s">
        <v>1546</v>
      </c>
    </row>
    <row r="247" spans="1:3" x14ac:dyDescent="0.25">
      <c r="A247" s="977" t="s">
        <v>1547</v>
      </c>
      <c r="B247" s="977" t="s">
        <v>1548</v>
      </c>
      <c r="C247" s="977"/>
    </row>
    <row r="248" spans="1:3" x14ac:dyDescent="0.25">
      <c r="A248" s="977" t="s">
        <v>1549</v>
      </c>
      <c r="B248" s="977" t="s">
        <v>1550</v>
      </c>
      <c r="C248" s="977"/>
    </row>
    <row r="249" spans="1:3" x14ac:dyDescent="0.25">
      <c r="A249" s="977" t="s">
        <v>1551</v>
      </c>
      <c r="B249" s="977" t="s">
        <v>1552</v>
      </c>
      <c r="C249" s="977"/>
    </row>
    <row r="250" spans="1:3" x14ac:dyDescent="0.25">
      <c r="A250" s="977" t="s">
        <v>1553</v>
      </c>
      <c r="B250" s="977" t="s">
        <v>1554</v>
      </c>
      <c r="C250" s="977"/>
    </row>
    <row r="251" spans="1:3" ht="24" x14ac:dyDescent="0.25">
      <c r="A251" s="977" t="s">
        <v>1555</v>
      </c>
      <c r="B251" s="977" t="s">
        <v>1556</v>
      </c>
      <c r="C251" s="977" t="s">
        <v>1557</v>
      </c>
    </row>
    <row r="252" spans="1:3" x14ac:dyDescent="0.25">
      <c r="A252" s="977" t="s">
        <v>1558</v>
      </c>
      <c r="B252" s="977" t="s">
        <v>1559</v>
      </c>
      <c r="C252" s="977"/>
    </row>
    <row r="253" spans="1:3" x14ac:dyDescent="0.25">
      <c r="A253" s="977" t="s">
        <v>1560</v>
      </c>
      <c r="B253" s="977" t="s">
        <v>1561</v>
      </c>
      <c r="C253" s="977"/>
    </row>
    <row r="254" spans="1:3" x14ac:dyDescent="0.25">
      <c r="A254" s="977" t="s">
        <v>1562</v>
      </c>
      <c r="B254" s="977" t="s">
        <v>1563</v>
      </c>
      <c r="C254" s="977"/>
    </row>
    <row r="255" spans="1:3" x14ac:dyDescent="0.25">
      <c r="A255" s="977" t="s">
        <v>1564</v>
      </c>
      <c r="B255" s="977" t="s">
        <v>1565</v>
      </c>
      <c r="C255" s="977"/>
    </row>
    <row r="256" spans="1:3" x14ac:dyDescent="0.25">
      <c r="A256" s="976"/>
      <c r="B256" s="976"/>
      <c r="C256" s="976"/>
    </row>
    <row r="257" spans="1:3" ht="24" x14ac:dyDescent="0.25">
      <c r="A257" s="976" t="s">
        <v>1566</v>
      </c>
      <c r="B257" s="976" t="s">
        <v>1567</v>
      </c>
      <c r="C257" s="976"/>
    </row>
    <row r="258" spans="1:3" x14ac:dyDescent="0.25">
      <c r="A258" s="977" t="s">
        <v>1568</v>
      </c>
      <c r="B258" s="977" t="s">
        <v>1396</v>
      </c>
      <c r="C258" s="977"/>
    </row>
    <row r="259" spans="1:3" x14ac:dyDescent="0.25">
      <c r="A259" s="977" t="s">
        <v>1569</v>
      </c>
      <c r="B259" s="977" t="s">
        <v>1398</v>
      </c>
      <c r="C259" s="977" t="s">
        <v>1570</v>
      </c>
    </row>
    <row r="260" spans="1:3" x14ac:dyDescent="0.25">
      <c r="A260" s="977" t="s">
        <v>1571</v>
      </c>
      <c r="B260" s="977" t="s">
        <v>1404</v>
      </c>
      <c r="C260" s="977" t="s">
        <v>1572</v>
      </c>
    </row>
    <row r="261" spans="1:3" x14ac:dyDescent="0.25">
      <c r="A261" s="977" t="s">
        <v>1573</v>
      </c>
      <c r="B261" s="977" t="s">
        <v>1407</v>
      </c>
      <c r="C261" s="977" t="s">
        <v>1574</v>
      </c>
    </row>
    <row r="262" spans="1:3" x14ac:dyDescent="0.25">
      <c r="A262" s="977" t="s">
        <v>1575</v>
      </c>
      <c r="B262" s="977" t="s">
        <v>817</v>
      </c>
      <c r="C262" s="977" t="s">
        <v>1410</v>
      </c>
    </row>
    <row r="263" spans="1:3" x14ac:dyDescent="0.25">
      <c r="A263" s="977" t="s">
        <v>1576</v>
      </c>
      <c r="B263" s="977" t="s">
        <v>1418</v>
      </c>
      <c r="C263" s="977"/>
    </row>
    <row r="264" spans="1:3" x14ac:dyDescent="0.25">
      <c r="A264" s="977" t="s">
        <v>1577</v>
      </c>
      <c r="B264" s="977" t="s">
        <v>1420</v>
      </c>
      <c r="C264" s="977"/>
    </row>
    <row r="265" spans="1:3" x14ac:dyDescent="0.25">
      <c r="A265" s="977" t="s">
        <v>1578</v>
      </c>
      <c r="B265" s="977" t="s">
        <v>1227</v>
      </c>
      <c r="C265" s="977" t="s">
        <v>1422</v>
      </c>
    </row>
    <row r="266" spans="1:3" x14ac:dyDescent="0.25">
      <c r="A266" s="977" t="s">
        <v>1579</v>
      </c>
      <c r="B266" s="977" t="s">
        <v>1580</v>
      </c>
      <c r="C266" s="977" t="s">
        <v>1581</v>
      </c>
    </row>
    <row r="267" spans="1:3" ht="24" x14ac:dyDescent="0.25">
      <c r="A267" s="977" t="s">
        <v>1582</v>
      </c>
      <c r="B267" s="977" t="s">
        <v>1583</v>
      </c>
      <c r="C267" s="977" t="s">
        <v>1584</v>
      </c>
    </row>
    <row r="268" spans="1:3" x14ac:dyDescent="0.25">
      <c r="A268" s="977" t="s">
        <v>1585</v>
      </c>
      <c r="B268" s="977" t="s">
        <v>1431</v>
      </c>
      <c r="C268" s="977"/>
    </row>
    <row r="269" spans="1:3" x14ac:dyDescent="0.25">
      <c r="A269" s="977" t="s">
        <v>1586</v>
      </c>
      <c r="B269" s="977" t="s">
        <v>1434</v>
      </c>
      <c r="C269" s="977"/>
    </row>
    <row r="270" spans="1:3" x14ac:dyDescent="0.25">
      <c r="A270" s="977" t="s">
        <v>1587</v>
      </c>
      <c r="B270" s="977" t="s">
        <v>1436</v>
      </c>
      <c r="C270" s="977"/>
    </row>
    <row r="271" spans="1:3" x14ac:dyDescent="0.25">
      <c r="A271" s="977" t="s">
        <v>1588</v>
      </c>
      <c r="B271" s="977" t="s">
        <v>1439</v>
      </c>
      <c r="C271" s="977" t="s">
        <v>1440</v>
      </c>
    </row>
    <row r="272" spans="1:3" x14ac:dyDescent="0.25">
      <c r="A272" s="977" t="s">
        <v>1589</v>
      </c>
      <c r="B272" s="977" t="s">
        <v>1442</v>
      </c>
      <c r="C272" s="977" t="s">
        <v>1443</v>
      </c>
    </row>
    <row r="273" spans="1:3" x14ac:dyDescent="0.25">
      <c r="A273" s="977" t="s">
        <v>1590</v>
      </c>
      <c r="B273" s="977" t="s">
        <v>1445</v>
      </c>
      <c r="C273" s="977" t="s">
        <v>1446</v>
      </c>
    </row>
    <row r="274" spans="1:3" x14ac:dyDescent="0.25">
      <c r="A274" s="976"/>
      <c r="B274" s="976"/>
      <c r="C274" s="976"/>
    </row>
    <row r="275" spans="1:3" ht="24" x14ac:dyDescent="0.25">
      <c r="A275" s="976" t="s">
        <v>1591</v>
      </c>
      <c r="B275" s="976" t="s">
        <v>1592</v>
      </c>
      <c r="C275" s="977"/>
    </row>
    <row r="276" spans="1:3" x14ac:dyDescent="0.25">
      <c r="A276" s="977" t="s">
        <v>1593</v>
      </c>
      <c r="B276" s="977" t="s">
        <v>550</v>
      </c>
      <c r="C276" s="977"/>
    </row>
    <row r="277" spans="1:3" x14ac:dyDescent="0.25">
      <c r="A277" s="977" t="s">
        <v>1594</v>
      </c>
      <c r="B277" s="977" t="s">
        <v>1595</v>
      </c>
      <c r="C277" s="977"/>
    </row>
    <row r="278" spans="1:3" x14ac:dyDescent="0.25">
      <c r="A278" s="977" t="s">
        <v>1596</v>
      </c>
      <c r="B278" s="977" t="s">
        <v>1597</v>
      </c>
      <c r="C278" s="977" t="s">
        <v>1598</v>
      </c>
    </row>
    <row r="279" spans="1:3" x14ac:dyDescent="0.25">
      <c r="A279" s="977" t="s">
        <v>1599</v>
      </c>
      <c r="B279" s="977" t="s">
        <v>1600</v>
      </c>
      <c r="C279" s="977" t="s">
        <v>1601</v>
      </c>
    </row>
    <row r="280" spans="1:3" x14ac:dyDescent="0.25">
      <c r="A280" s="977" t="s">
        <v>1602</v>
      </c>
      <c r="B280" s="977" t="s">
        <v>1603</v>
      </c>
      <c r="C280" s="977" t="s">
        <v>1604</v>
      </c>
    </row>
    <row r="281" spans="1:3" ht="24" x14ac:dyDescent="0.25">
      <c r="A281" s="977" t="s">
        <v>1605</v>
      </c>
      <c r="B281" s="977" t="s">
        <v>1606</v>
      </c>
      <c r="C281" s="977" t="s">
        <v>1607</v>
      </c>
    </row>
    <row r="282" spans="1:3" ht="24" x14ac:dyDescent="0.25">
      <c r="A282" s="977" t="s">
        <v>1608</v>
      </c>
      <c r="B282" s="977" t="s">
        <v>1609</v>
      </c>
      <c r="C282" s="977"/>
    </row>
    <row r="283" spans="1:3" x14ac:dyDescent="0.25">
      <c r="A283" s="977" t="s">
        <v>1610</v>
      </c>
      <c r="B283" s="977" t="s">
        <v>552</v>
      </c>
      <c r="C283" s="977"/>
    </row>
    <row r="284" spans="1:3" x14ac:dyDescent="0.25">
      <c r="A284" s="977" t="s">
        <v>1611</v>
      </c>
      <c r="B284" s="977" t="s">
        <v>1595</v>
      </c>
      <c r="C284" s="977"/>
    </row>
    <row r="285" spans="1:3" x14ac:dyDescent="0.25">
      <c r="A285" s="977" t="s">
        <v>1612</v>
      </c>
      <c r="B285" s="977" t="s">
        <v>1597</v>
      </c>
      <c r="C285" s="977" t="s">
        <v>1613</v>
      </c>
    </row>
    <row r="286" spans="1:3" x14ac:dyDescent="0.25">
      <c r="A286" s="977" t="s">
        <v>1614</v>
      </c>
      <c r="B286" s="977" t="s">
        <v>1600</v>
      </c>
      <c r="C286" s="977" t="s">
        <v>1615</v>
      </c>
    </row>
    <row r="287" spans="1:3" x14ac:dyDescent="0.25">
      <c r="A287" s="977" t="s">
        <v>1616</v>
      </c>
      <c r="B287" s="977" t="s">
        <v>1603</v>
      </c>
      <c r="C287" s="977" t="s">
        <v>1617</v>
      </c>
    </row>
    <row r="288" spans="1:3" x14ac:dyDescent="0.25">
      <c r="A288" s="976"/>
      <c r="B288" s="976"/>
      <c r="C288" s="976"/>
    </row>
    <row r="289" spans="1:3" x14ac:dyDescent="0.25">
      <c r="A289" s="976"/>
      <c r="B289" s="976" t="s">
        <v>1618</v>
      </c>
      <c r="C289" s="977"/>
    </row>
    <row r="290" spans="1:3" x14ac:dyDescent="0.25">
      <c r="A290" s="976"/>
      <c r="B290" s="976"/>
      <c r="C290" s="976"/>
    </row>
    <row r="291" spans="1:3" x14ac:dyDescent="0.25">
      <c r="A291" s="976"/>
      <c r="B291" s="976"/>
      <c r="C291" s="977"/>
    </row>
    <row r="292" spans="1:3" x14ac:dyDescent="0.25">
      <c r="A292" s="976"/>
      <c r="B292" s="976"/>
      <c r="C292" s="976"/>
    </row>
    <row r="293" spans="1:3" x14ac:dyDescent="0.25">
      <c r="A293" s="976">
        <v>3</v>
      </c>
      <c r="B293" s="976" t="s">
        <v>1619</v>
      </c>
      <c r="C293" s="977"/>
    </row>
    <row r="294" spans="1:3" x14ac:dyDescent="0.25">
      <c r="A294" s="976"/>
      <c r="B294" s="976"/>
      <c r="C294" s="977"/>
    </row>
    <row r="295" spans="1:3" x14ac:dyDescent="0.25">
      <c r="A295" s="976">
        <v>3.1</v>
      </c>
      <c r="B295" s="976" t="s">
        <v>1620</v>
      </c>
      <c r="C295" s="977"/>
    </row>
    <row r="296" spans="1:3" x14ac:dyDescent="0.25">
      <c r="A296" s="976"/>
      <c r="B296" s="976"/>
      <c r="C296" s="976"/>
    </row>
    <row r="297" spans="1:3" x14ac:dyDescent="0.25">
      <c r="A297" s="976" t="s">
        <v>1621</v>
      </c>
      <c r="B297" s="976" t="s">
        <v>1622</v>
      </c>
      <c r="C297" s="977"/>
    </row>
    <row r="298" spans="1:3" ht="24" x14ac:dyDescent="0.25">
      <c r="A298" s="977" t="s">
        <v>1623</v>
      </c>
      <c r="B298" s="977" t="s">
        <v>1624</v>
      </c>
      <c r="C298" s="977"/>
    </row>
    <row r="299" spans="1:3" ht="42.75" customHeight="1" x14ac:dyDescent="0.25">
      <c r="A299" s="977" t="s">
        <v>1625</v>
      </c>
      <c r="B299" s="977" t="s">
        <v>1626</v>
      </c>
      <c r="C299" s="983" t="s">
        <v>1627</v>
      </c>
    </row>
    <row r="300" spans="1:3" x14ac:dyDescent="0.25">
      <c r="A300" s="977" t="s">
        <v>1628</v>
      </c>
      <c r="B300" s="977" t="s">
        <v>1629</v>
      </c>
      <c r="C300" s="977" t="s">
        <v>1630</v>
      </c>
    </row>
    <row r="301" spans="1:3" x14ac:dyDescent="0.25">
      <c r="A301" s="977" t="s">
        <v>1631</v>
      </c>
      <c r="B301" s="977" t="s">
        <v>1632</v>
      </c>
      <c r="C301" s="977" t="s">
        <v>1633</v>
      </c>
    </row>
    <row r="302" spans="1:3" x14ac:dyDescent="0.25">
      <c r="A302" s="977" t="s">
        <v>1634</v>
      </c>
      <c r="B302" s="977" t="s">
        <v>1635</v>
      </c>
      <c r="C302" s="977" t="s">
        <v>1636</v>
      </c>
    </row>
    <row r="303" spans="1:3" x14ac:dyDescent="0.25">
      <c r="A303" s="977" t="s">
        <v>1637</v>
      </c>
      <c r="B303" s="977" t="s">
        <v>1638</v>
      </c>
      <c r="C303" s="977" t="s">
        <v>1639</v>
      </c>
    </row>
    <row r="304" spans="1:3" x14ac:dyDescent="0.25">
      <c r="A304" s="977" t="s">
        <v>1640</v>
      </c>
      <c r="B304" s="977" t="s">
        <v>1641</v>
      </c>
      <c r="C304" s="977" t="s">
        <v>1642</v>
      </c>
    </row>
    <row r="305" spans="1:3" ht="24" x14ac:dyDescent="0.25">
      <c r="A305" s="977" t="s">
        <v>1643</v>
      </c>
      <c r="B305" s="977" t="s">
        <v>1644</v>
      </c>
      <c r="C305" s="977" t="s">
        <v>1645</v>
      </c>
    </row>
    <row r="306" spans="1:3" x14ac:dyDescent="0.25">
      <c r="A306" s="977" t="s">
        <v>1646</v>
      </c>
      <c r="B306" s="977" t="s">
        <v>1647</v>
      </c>
      <c r="C306" s="977" t="s">
        <v>1648</v>
      </c>
    </row>
    <row r="307" spans="1:3" x14ac:dyDescent="0.25">
      <c r="A307" s="1514" t="s">
        <v>1649</v>
      </c>
      <c r="B307" s="1514" t="s">
        <v>1650</v>
      </c>
      <c r="C307" s="980" t="s">
        <v>1651</v>
      </c>
    </row>
    <row r="308" spans="1:3" x14ac:dyDescent="0.25">
      <c r="A308" s="1514"/>
      <c r="B308" s="1514"/>
      <c r="C308" s="980" t="s">
        <v>1652</v>
      </c>
    </row>
    <row r="309" spans="1:3" x14ac:dyDescent="0.25">
      <c r="A309" s="977" t="s">
        <v>1653</v>
      </c>
      <c r="B309" s="977" t="s">
        <v>292</v>
      </c>
      <c r="C309" s="977" t="s">
        <v>1654</v>
      </c>
    </row>
    <row r="310" spans="1:3" x14ac:dyDescent="0.25">
      <c r="A310" s="977" t="s">
        <v>1655</v>
      </c>
      <c r="B310" s="977" t="s">
        <v>1656</v>
      </c>
      <c r="C310" s="977" t="s">
        <v>1657</v>
      </c>
    </row>
    <row r="311" spans="1:3" x14ac:dyDescent="0.25">
      <c r="A311" s="977" t="s">
        <v>1658</v>
      </c>
      <c r="B311" s="977" t="s">
        <v>554</v>
      </c>
      <c r="C311" s="977" t="s">
        <v>1659</v>
      </c>
    </row>
    <row r="312" spans="1:3" x14ac:dyDescent="0.25">
      <c r="A312" s="1514" t="s">
        <v>1660</v>
      </c>
      <c r="B312" s="1514" t="s">
        <v>1661</v>
      </c>
      <c r="C312" s="980" t="s">
        <v>1662</v>
      </c>
    </row>
    <row r="313" spans="1:3" x14ac:dyDescent="0.25">
      <c r="A313" s="1514"/>
      <c r="B313" s="1514"/>
      <c r="C313" s="980" t="s">
        <v>1652</v>
      </c>
    </row>
    <row r="314" spans="1:3" x14ac:dyDescent="0.25">
      <c r="A314" s="977" t="s">
        <v>1663</v>
      </c>
      <c r="B314" s="977" t="s">
        <v>1664</v>
      </c>
      <c r="C314" s="977" t="s">
        <v>1665</v>
      </c>
    </row>
    <row r="315" spans="1:3" x14ac:dyDescent="0.25">
      <c r="A315" s="977" t="s">
        <v>1666</v>
      </c>
      <c r="B315" s="977" t="s">
        <v>1667</v>
      </c>
      <c r="C315" s="977" t="s">
        <v>1668</v>
      </c>
    </row>
    <row r="316" spans="1:3" x14ac:dyDescent="0.25">
      <c r="A316" s="977" t="s">
        <v>1669</v>
      </c>
      <c r="B316" s="977" t="s">
        <v>1670</v>
      </c>
      <c r="C316" s="977" t="s">
        <v>1671</v>
      </c>
    </row>
    <row r="317" spans="1:3" x14ac:dyDescent="0.25">
      <c r="A317" s="977" t="s">
        <v>1672</v>
      </c>
      <c r="B317" s="977" t="s">
        <v>1673</v>
      </c>
      <c r="C317" s="977" t="s">
        <v>1674</v>
      </c>
    </row>
    <row r="318" spans="1:3" x14ac:dyDescent="0.25">
      <c r="A318" s="1514" t="s">
        <v>1675</v>
      </c>
      <c r="B318" s="1514" t="s">
        <v>1676</v>
      </c>
      <c r="C318" s="980" t="s">
        <v>1651</v>
      </c>
    </row>
    <row r="319" spans="1:3" x14ac:dyDescent="0.25">
      <c r="A319" s="1514"/>
      <c r="B319" s="1514"/>
      <c r="C319" s="980" t="s">
        <v>1677</v>
      </c>
    </row>
    <row r="320" spans="1:3" ht="24" x14ac:dyDescent="0.25">
      <c r="A320" s="977" t="s">
        <v>1678</v>
      </c>
      <c r="B320" s="977" t="s">
        <v>1679</v>
      </c>
      <c r="C320" s="977" t="s">
        <v>1680</v>
      </c>
    </row>
    <row r="321" spans="1:3" ht="24" x14ac:dyDescent="0.25">
      <c r="A321" s="977" t="s">
        <v>1681</v>
      </c>
      <c r="B321" s="977" t="s">
        <v>1682</v>
      </c>
      <c r="C321" s="977" t="s">
        <v>1683</v>
      </c>
    </row>
    <row r="322" spans="1:3" x14ac:dyDescent="0.25">
      <c r="A322" s="1514" t="s">
        <v>1684</v>
      </c>
      <c r="B322" s="1514" t="s">
        <v>1685</v>
      </c>
      <c r="C322" s="980" t="s">
        <v>1686</v>
      </c>
    </row>
    <row r="323" spans="1:3" x14ac:dyDescent="0.25">
      <c r="A323" s="1514"/>
      <c r="B323" s="1514"/>
      <c r="C323" s="980" t="s">
        <v>1687</v>
      </c>
    </row>
    <row r="324" spans="1:3" x14ac:dyDescent="0.25">
      <c r="A324" s="1514"/>
      <c r="B324" s="1514"/>
      <c r="C324" s="980" t="s">
        <v>1688</v>
      </c>
    </row>
    <row r="325" spans="1:3" ht="24" x14ac:dyDescent="0.25">
      <c r="A325" s="977" t="s">
        <v>1689</v>
      </c>
      <c r="B325" s="977" t="s">
        <v>1690</v>
      </c>
      <c r="C325" s="977" t="s">
        <v>1691</v>
      </c>
    </row>
    <row r="326" spans="1:3" ht="24" x14ac:dyDescent="0.25">
      <c r="A326" s="977" t="s">
        <v>1692</v>
      </c>
      <c r="B326" s="977" t="s">
        <v>1693</v>
      </c>
      <c r="C326" s="977" t="s">
        <v>1694</v>
      </c>
    </row>
    <row r="327" spans="1:3" ht="24" x14ac:dyDescent="0.25">
      <c r="A327" s="977" t="s">
        <v>1695</v>
      </c>
      <c r="B327" s="977" t="s">
        <v>1696</v>
      </c>
      <c r="C327" s="977" t="s">
        <v>1697</v>
      </c>
    </row>
    <row r="328" spans="1:3" x14ac:dyDescent="0.25">
      <c r="A328" s="977" t="s">
        <v>1698</v>
      </c>
      <c r="B328" s="977" t="s">
        <v>1699</v>
      </c>
      <c r="C328" s="977" t="s">
        <v>1700</v>
      </c>
    </row>
    <row r="329" spans="1:3" x14ac:dyDescent="0.25">
      <c r="A329" s="977" t="s">
        <v>1701</v>
      </c>
      <c r="B329" s="977" t="s">
        <v>1702</v>
      </c>
      <c r="C329" s="977" t="s">
        <v>1703</v>
      </c>
    </row>
    <row r="330" spans="1:3" x14ac:dyDescent="0.25">
      <c r="A330" s="977" t="s">
        <v>1704</v>
      </c>
      <c r="B330" s="977" t="s">
        <v>1705</v>
      </c>
      <c r="C330" s="977" t="s">
        <v>1706</v>
      </c>
    </row>
    <row r="331" spans="1:3" ht="24" x14ac:dyDescent="0.25">
      <c r="A331" s="977" t="s">
        <v>1707</v>
      </c>
      <c r="B331" s="977" t="s">
        <v>1708</v>
      </c>
      <c r="C331" s="977"/>
    </row>
    <row r="332" spans="1:3" ht="24" x14ac:dyDescent="0.25">
      <c r="A332" s="977" t="s">
        <v>1709</v>
      </c>
      <c r="B332" s="977" t="s">
        <v>1710</v>
      </c>
      <c r="C332" s="977"/>
    </row>
    <row r="333" spans="1:3" x14ac:dyDescent="0.25">
      <c r="A333" s="977" t="s">
        <v>1711</v>
      </c>
      <c r="B333" s="977" t="s">
        <v>1712</v>
      </c>
      <c r="C333" s="977" t="s">
        <v>1713</v>
      </c>
    </row>
    <row r="334" spans="1:3" x14ac:dyDescent="0.25">
      <c r="A334" s="977" t="s">
        <v>1714</v>
      </c>
      <c r="B334" s="977" t="s">
        <v>1187</v>
      </c>
      <c r="C334" s="977"/>
    </row>
    <row r="335" spans="1:3" x14ac:dyDescent="0.25">
      <c r="A335" s="977" t="s">
        <v>1715</v>
      </c>
      <c r="B335" s="977" t="s">
        <v>1189</v>
      </c>
      <c r="C335" s="977"/>
    </row>
    <row r="336" spans="1:3" ht="24" x14ac:dyDescent="0.25">
      <c r="A336" s="977" t="s">
        <v>1716</v>
      </c>
      <c r="B336" s="977" t="s">
        <v>1717</v>
      </c>
      <c r="C336" s="977" t="s">
        <v>1713</v>
      </c>
    </row>
    <row r="337" spans="1:3" x14ac:dyDescent="0.25">
      <c r="A337" s="977" t="s">
        <v>1718</v>
      </c>
      <c r="B337" s="977" t="s">
        <v>1719</v>
      </c>
      <c r="C337" s="977" t="s">
        <v>1713</v>
      </c>
    </row>
    <row r="338" spans="1:3" x14ac:dyDescent="0.25">
      <c r="A338" s="977" t="s">
        <v>1720</v>
      </c>
      <c r="B338" s="977" t="s">
        <v>1721</v>
      </c>
      <c r="C338" s="977"/>
    </row>
    <row r="339" spans="1:3" x14ac:dyDescent="0.25">
      <c r="A339" s="977" t="s">
        <v>1722</v>
      </c>
      <c r="B339" s="977" t="s">
        <v>1187</v>
      </c>
      <c r="C339" s="977" t="s">
        <v>1713</v>
      </c>
    </row>
    <row r="340" spans="1:3" x14ac:dyDescent="0.25">
      <c r="A340" s="977" t="s">
        <v>1723</v>
      </c>
      <c r="B340" s="977" t="s">
        <v>1189</v>
      </c>
      <c r="C340" s="977" t="s">
        <v>1713</v>
      </c>
    </row>
    <row r="341" spans="1:3" x14ac:dyDescent="0.25">
      <c r="A341" s="1514" t="s">
        <v>1724</v>
      </c>
      <c r="B341" s="1514" t="s">
        <v>1725</v>
      </c>
      <c r="C341" s="980" t="s">
        <v>1726</v>
      </c>
    </row>
    <row r="342" spans="1:3" x14ac:dyDescent="0.25">
      <c r="A342" s="1514"/>
      <c r="B342" s="1514"/>
      <c r="C342" s="980" t="s">
        <v>1688</v>
      </c>
    </row>
    <row r="343" spans="1:3" x14ac:dyDescent="0.25">
      <c r="A343" s="977" t="s">
        <v>1727</v>
      </c>
      <c r="B343" s="977" t="s">
        <v>1728</v>
      </c>
      <c r="C343" s="977" t="s">
        <v>1729</v>
      </c>
    </row>
    <row r="344" spans="1:3" x14ac:dyDescent="0.25">
      <c r="A344" s="977" t="s">
        <v>1730</v>
      </c>
      <c r="B344" s="977" t="s">
        <v>1731</v>
      </c>
      <c r="C344" s="977" t="s">
        <v>1732</v>
      </c>
    </row>
    <row r="345" spans="1:3" ht="24" x14ac:dyDescent="0.25">
      <c r="A345" s="977" t="s">
        <v>1733</v>
      </c>
      <c r="B345" s="977" t="s">
        <v>1679</v>
      </c>
      <c r="C345" s="977" t="s">
        <v>1734</v>
      </c>
    </row>
    <row r="346" spans="1:3" x14ac:dyDescent="0.25">
      <c r="A346" s="977" t="s">
        <v>1735</v>
      </c>
      <c r="B346" s="977" t="s">
        <v>58</v>
      </c>
      <c r="C346" s="977" t="s">
        <v>1736</v>
      </c>
    </row>
    <row r="347" spans="1:3" x14ac:dyDescent="0.25">
      <c r="A347" s="977" t="s">
        <v>1737</v>
      </c>
      <c r="B347" s="977" t="s">
        <v>1738</v>
      </c>
      <c r="C347" s="977" t="s">
        <v>1739</v>
      </c>
    </row>
    <row r="348" spans="1:3" x14ac:dyDescent="0.25">
      <c r="A348" s="977"/>
      <c r="B348" s="977"/>
      <c r="C348" s="977"/>
    </row>
    <row r="349" spans="1:3" x14ac:dyDescent="0.25">
      <c r="A349" s="976"/>
      <c r="B349" s="976"/>
      <c r="C349" s="977"/>
    </row>
    <row r="350" spans="1:3" x14ac:dyDescent="0.25">
      <c r="A350" s="976" t="s">
        <v>1740</v>
      </c>
      <c r="B350" s="976" t="s">
        <v>1741</v>
      </c>
      <c r="C350" s="977"/>
    </row>
    <row r="351" spans="1:3" x14ac:dyDescent="0.25">
      <c r="A351" s="977" t="s">
        <v>1742</v>
      </c>
      <c r="B351" s="977" t="s">
        <v>1743</v>
      </c>
      <c r="C351" s="977"/>
    </row>
    <row r="352" spans="1:3" x14ac:dyDescent="0.25">
      <c r="A352" s="1514" t="s">
        <v>1744</v>
      </c>
      <c r="B352" s="1514" t="s">
        <v>1745</v>
      </c>
      <c r="C352" s="980" t="s">
        <v>1726</v>
      </c>
    </row>
    <row r="353" spans="1:3" x14ac:dyDescent="0.25">
      <c r="A353" s="1514"/>
      <c r="B353" s="1514"/>
      <c r="C353" s="980" t="s">
        <v>1688</v>
      </c>
    </row>
    <row r="354" spans="1:3" x14ac:dyDescent="0.25">
      <c r="A354" s="977" t="s">
        <v>1746</v>
      </c>
      <c r="B354" s="977" t="s">
        <v>212</v>
      </c>
      <c r="C354" s="977" t="s">
        <v>1747</v>
      </c>
    </row>
    <row r="355" spans="1:3" x14ac:dyDescent="0.25">
      <c r="A355" s="977" t="s">
        <v>1748</v>
      </c>
      <c r="B355" s="977" t="s">
        <v>1749</v>
      </c>
      <c r="C355" s="977" t="s">
        <v>1750</v>
      </c>
    </row>
    <row r="356" spans="1:3" x14ac:dyDescent="0.25">
      <c r="A356" s="977" t="s">
        <v>1751</v>
      </c>
      <c r="B356" s="977" t="s">
        <v>1752</v>
      </c>
      <c r="C356" s="977" t="s">
        <v>1753</v>
      </c>
    </row>
    <row r="357" spans="1:3" x14ac:dyDescent="0.25">
      <c r="A357" s="977" t="s">
        <v>1754</v>
      </c>
      <c r="B357" s="977" t="s">
        <v>1755</v>
      </c>
      <c r="C357" s="977" t="s">
        <v>1756</v>
      </c>
    </row>
    <row r="358" spans="1:3" x14ac:dyDescent="0.25">
      <c r="A358" s="977" t="s">
        <v>1757</v>
      </c>
      <c r="B358" s="977" t="s">
        <v>1758</v>
      </c>
      <c r="C358" s="977" t="s">
        <v>1759</v>
      </c>
    </row>
    <row r="359" spans="1:3" x14ac:dyDescent="0.25">
      <c r="A359" s="977" t="s">
        <v>1760</v>
      </c>
      <c r="B359" s="977" t="s">
        <v>1761</v>
      </c>
      <c r="C359" s="977" t="s">
        <v>1762</v>
      </c>
    </row>
    <row r="360" spans="1:3" x14ac:dyDescent="0.25">
      <c r="A360" s="977" t="s">
        <v>1763</v>
      </c>
      <c r="B360" s="977" t="s">
        <v>1764</v>
      </c>
      <c r="C360" s="977" t="s">
        <v>1765</v>
      </c>
    </row>
    <row r="361" spans="1:3" x14ac:dyDescent="0.25">
      <c r="A361" s="977" t="s">
        <v>1766</v>
      </c>
      <c r="B361" s="977" t="s">
        <v>1767</v>
      </c>
      <c r="C361" s="977" t="s">
        <v>1768</v>
      </c>
    </row>
    <row r="362" spans="1:3" x14ac:dyDescent="0.25">
      <c r="A362" s="977" t="s">
        <v>1769</v>
      </c>
      <c r="B362" s="977" t="s">
        <v>1770</v>
      </c>
      <c r="C362" s="977" t="s">
        <v>1771</v>
      </c>
    </row>
    <row r="363" spans="1:3" x14ac:dyDescent="0.25">
      <c r="A363" s="1514" t="s">
        <v>1772</v>
      </c>
      <c r="B363" s="1514" t="s">
        <v>1773</v>
      </c>
      <c r="C363" s="980" t="s">
        <v>1726</v>
      </c>
    </row>
    <row r="364" spans="1:3" x14ac:dyDescent="0.25">
      <c r="A364" s="1514"/>
      <c r="B364" s="1514"/>
      <c r="C364" s="980" t="s">
        <v>1688</v>
      </c>
    </row>
    <row r="365" spans="1:3" x14ac:dyDescent="0.25">
      <c r="A365" s="977" t="s">
        <v>1774</v>
      </c>
      <c r="B365" s="977" t="s">
        <v>1775</v>
      </c>
      <c r="C365" s="977" t="s">
        <v>1776</v>
      </c>
    </row>
    <row r="366" spans="1:3" ht="24" x14ac:dyDescent="0.25">
      <c r="A366" s="977" t="s">
        <v>1777</v>
      </c>
      <c r="B366" s="977" t="s">
        <v>1778</v>
      </c>
      <c r="C366" s="977" t="s">
        <v>1779</v>
      </c>
    </row>
    <row r="367" spans="1:3" x14ac:dyDescent="0.25">
      <c r="A367" s="977" t="s">
        <v>1780</v>
      </c>
      <c r="B367" s="977" t="s">
        <v>1781</v>
      </c>
      <c r="C367" s="977" t="s">
        <v>1782</v>
      </c>
    </row>
    <row r="368" spans="1:3" x14ac:dyDescent="0.25">
      <c r="A368" s="977" t="s">
        <v>1783</v>
      </c>
      <c r="B368" s="977" t="s">
        <v>1784</v>
      </c>
      <c r="C368" s="977" t="s">
        <v>1785</v>
      </c>
    </row>
    <row r="369" spans="1:3" x14ac:dyDescent="0.25">
      <c r="A369" s="977" t="s">
        <v>1786</v>
      </c>
      <c r="B369" s="977" t="s">
        <v>1787</v>
      </c>
      <c r="C369" s="977" t="s">
        <v>1788</v>
      </c>
    </row>
    <row r="370" spans="1:3" ht="24" x14ac:dyDescent="0.25">
      <c r="A370" s="977" t="s">
        <v>1789</v>
      </c>
      <c r="B370" s="977" t="s">
        <v>1790</v>
      </c>
      <c r="C370" s="977"/>
    </row>
    <row r="371" spans="1:3" ht="24" x14ac:dyDescent="0.25">
      <c r="A371" s="977" t="s">
        <v>1791</v>
      </c>
      <c r="B371" s="977" t="s">
        <v>1792</v>
      </c>
      <c r="C371" s="977"/>
    </row>
    <row r="372" spans="1:3" ht="24" x14ac:dyDescent="0.25">
      <c r="A372" s="977" t="s">
        <v>1793</v>
      </c>
      <c r="B372" s="977" t="s">
        <v>1794</v>
      </c>
      <c r="C372" s="977" t="s">
        <v>1795</v>
      </c>
    </row>
    <row r="373" spans="1:3" ht="24" x14ac:dyDescent="0.25">
      <c r="A373" s="977" t="s">
        <v>1796</v>
      </c>
      <c r="B373" s="977" t="s">
        <v>1797</v>
      </c>
      <c r="C373" s="977" t="s">
        <v>1798</v>
      </c>
    </row>
    <row r="374" spans="1:3" ht="24" x14ac:dyDescent="0.25">
      <c r="A374" s="977" t="s">
        <v>1799</v>
      </c>
      <c r="B374" s="977" t="s">
        <v>1800</v>
      </c>
      <c r="C374" s="977"/>
    </row>
    <row r="375" spans="1:3" ht="24" x14ac:dyDescent="0.25">
      <c r="A375" s="977" t="s">
        <v>1801</v>
      </c>
      <c r="B375" s="977" t="s">
        <v>1802</v>
      </c>
      <c r="C375" s="977" t="s">
        <v>1803</v>
      </c>
    </row>
    <row r="376" spans="1:3" ht="24" x14ac:dyDescent="0.25">
      <c r="A376" s="977" t="s">
        <v>1804</v>
      </c>
      <c r="B376" s="977" t="s">
        <v>1805</v>
      </c>
      <c r="C376" s="977" t="s">
        <v>1806</v>
      </c>
    </row>
    <row r="377" spans="1:3" x14ac:dyDescent="0.25">
      <c r="A377" s="1514" t="s">
        <v>1807</v>
      </c>
      <c r="B377" s="1514" t="s">
        <v>1808</v>
      </c>
      <c r="C377" s="980" t="s">
        <v>1651</v>
      </c>
    </row>
    <row r="378" spans="1:3" x14ac:dyDescent="0.25">
      <c r="A378" s="1514"/>
      <c r="B378" s="1514"/>
      <c r="C378" s="980" t="s">
        <v>1688</v>
      </c>
    </row>
    <row r="379" spans="1:3" x14ac:dyDescent="0.25">
      <c r="A379" s="977" t="s">
        <v>1809</v>
      </c>
      <c r="B379" s="977" t="s">
        <v>1810</v>
      </c>
      <c r="C379" s="977" t="s">
        <v>1811</v>
      </c>
    </row>
    <row r="380" spans="1:3" x14ac:dyDescent="0.25">
      <c r="A380" s="977" t="s">
        <v>1812</v>
      </c>
      <c r="B380" s="977" t="s">
        <v>1813</v>
      </c>
      <c r="C380" s="977" t="s">
        <v>1814</v>
      </c>
    </row>
    <row r="381" spans="1:3" x14ac:dyDescent="0.25">
      <c r="A381" s="977" t="s">
        <v>1815</v>
      </c>
      <c r="B381" s="977" t="s">
        <v>300</v>
      </c>
      <c r="C381" s="977" t="s">
        <v>1816</v>
      </c>
    </row>
    <row r="382" spans="1:3" x14ac:dyDescent="0.25">
      <c r="A382" s="977"/>
      <c r="B382" s="977"/>
      <c r="C382" s="977"/>
    </row>
    <row r="383" spans="1:3" x14ac:dyDescent="0.25">
      <c r="A383" s="977" t="s">
        <v>1817</v>
      </c>
      <c r="B383" s="977" t="s">
        <v>1818</v>
      </c>
      <c r="C383" s="977"/>
    </row>
    <row r="384" spans="1:3" x14ac:dyDescent="0.25">
      <c r="A384" s="977"/>
      <c r="B384" s="977"/>
      <c r="C384" s="982"/>
    </row>
    <row r="385" spans="1:3" x14ac:dyDescent="0.25">
      <c r="A385" s="1514" t="s">
        <v>1819</v>
      </c>
      <c r="B385" s="1514" t="s">
        <v>1820</v>
      </c>
      <c r="C385" s="980" t="s">
        <v>1651</v>
      </c>
    </row>
    <row r="386" spans="1:3" x14ac:dyDescent="0.25">
      <c r="A386" s="1514"/>
      <c r="B386" s="1514"/>
      <c r="C386" s="980" t="s">
        <v>1688</v>
      </c>
    </row>
    <row r="387" spans="1:3" x14ac:dyDescent="0.25">
      <c r="A387" s="977" t="s">
        <v>1821</v>
      </c>
      <c r="B387" s="977" t="s">
        <v>1822</v>
      </c>
      <c r="C387" s="977" t="s">
        <v>1823</v>
      </c>
    </row>
    <row r="388" spans="1:3" x14ac:dyDescent="0.25">
      <c r="A388" s="977" t="s">
        <v>1824</v>
      </c>
      <c r="B388" s="977" t="s">
        <v>1752</v>
      </c>
      <c r="C388" s="977" t="s">
        <v>1825</v>
      </c>
    </row>
    <row r="389" spans="1:3" x14ac:dyDescent="0.25">
      <c r="A389" s="1514" t="s">
        <v>1826</v>
      </c>
      <c r="B389" s="1514" t="s">
        <v>1827</v>
      </c>
      <c r="C389" s="980" t="s">
        <v>1726</v>
      </c>
    </row>
    <row r="390" spans="1:3" x14ac:dyDescent="0.25">
      <c r="A390" s="1514"/>
      <c r="B390" s="1514"/>
      <c r="C390" s="980" t="s">
        <v>1688</v>
      </c>
    </row>
    <row r="391" spans="1:3" x14ac:dyDescent="0.25">
      <c r="A391" s="977" t="s">
        <v>1828</v>
      </c>
      <c r="B391" s="977" t="s">
        <v>1775</v>
      </c>
      <c r="C391" s="977" t="s">
        <v>1829</v>
      </c>
    </row>
    <row r="392" spans="1:3" ht="24" x14ac:dyDescent="0.25">
      <c r="A392" s="977" t="s">
        <v>1830</v>
      </c>
      <c r="B392" s="977" t="s">
        <v>1778</v>
      </c>
      <c r="C392" s="977" t="s">
        <v>1831</v>
      </c>
    </row>
    <row r="393" spans="1:3" x14ac:dyDescent="0.25">
      <c r="A393" s="977" t="s">
        <v>1832</v>
      </c>
      <c r="B393" s="977" t="s">
        <v>1833</v>
      </c>
      <c r="C393" s="977" t="s">
        <v>1834</v>
      </c>
    </row>
    <row r="394" spans="1:3" x14ac:dyDescent="0.25">
      <c r="A394" s="977"/>
      <c r="B394" s="977"/>
      <c r="C394" s="977"/>
    </row>
    <row r="395" spans="1:3" x14ac:dyDescent="0.25">
      <c r="A395" s="977" t="s">
        <v>1835</v>
      </c>
      <c r="B395" s="977" t="s">
        <v>1836</v>
      </c>
      <c r="C395" s="977"/>
    </row>
    <row r="396" spans="1:3" ht="24" x14ac:dyDescent="0.25">
      <c r="A396" s="977" t="s">
        <v>1837</v>
      </c>
      <c r="B396" s="977" t="s">
        <v>1838</v>
      </c>
      <c r="C396" s="977" t="s">
        <v>1839</v>
      </c>
    </row>
    <row r="397" spans="1:3" ht="24" x14ac:dyDescent="0.25">
      <c r="A397" s="977" t="s">
        <v>1840</v>
      </c>
      <c r="B397" s="977" t="s">
        <v>1841</v>
      </c>
      <c r="C397" s="977" t="s">
        <v>1842</v>
      </c>
    </row>
    <row r="398" spans="1:3" ht="24" x14ac:dyDescent="0.25">
      <c r="A398" s="977" t="s">
        <v>1843</v>
      </c>
      <c r="B398" s="977" t="s">
        <v>1844</v>
      </c>
      <c r="C398" s="977"/>
    </row>
    <row r="399" spans="1:3" x14ac:dyDescent="0.25">
      <c r="A399" s="977" t="s">
        <v>1845</v>
      </c>
      <c r="B399" s="977" t="s">
        <v>1846</v>
      </c>
      <c r="C399" s="977" t="s">
        <v>1847</v>
      </c>
    </row>
    <row r="400" spans="1:3" x14ac:dyDescent="0.25">
      <c r="A400" s="977" t="s">
        <v>1848</v>
      </c>
      <c r="B400" s="977" t="s">
        <v>1849</v>
      </c>
      <c r="C400" s="977" t="s">
        <v>1850</v>
      </c>
    </row>
    <row r="401" spans="1:3" x14ac:dyDescent="0.25">
      <c r="A401" s="977"/>
      <c r="B401" s="977"/>
      <c r="C401" s="982"/>
    </row>
    <row r="402" spans="1:3" x14ac:dyDescent="0.25">
      <c r="A402" s="1514" t="s">
        <v>1851</v>
      </c>
      <c r="B402" s="1514" t="s">
        <v>1852</v>
      </c>
      <c r="C402" s="980" t="s">
        <v>1726</v>
      </c>
    </row>
    <row r="403" spans="1:3" x14ac:dyDescent="0.25">
      <c r="A403" s="1514"/>
      <c r="B403" s="1514"/>
      <c r="C403" s="980" t="s">
        <v>1688</v>
      </c>
    </row>
    <row r="404" spans="1:3" x14ac:dyDescent="0.25">
      <c r="A404" s="977" t="s">
        <v>1853</v>
      </c>
      <c r="B404" s="977" t="s">
        <v>1810</v>
      </c>
      <c r="C404" s="977" t="s">
        <v>1854</v>
      </c>
    </row>
    <row r="405" spans="1:3" x14ac:dyDescent="0.25">
      <c r="A405" s="977" t="s">
        <v>1855</v>
      </c>
      <c r="B405" s="977" t="s">
        <v>1813</v>
      </c>
      <c r="C405" s="977" t="s">
        <v>1856</v>
      </c>
    </row>
    <row r="406" spans="1:3" x14ac:dyDescent="0.25">
      <c r="A406" s="977" t="s">
        <v>1857</v>
      </c>
      <c r="B406" s="977" t="s">
        <v>300</v>
      </c>
      <c r="C406" s="977" t="s">
        <v>1858</v>
      </c>
    </row>
    <row r="407" spans="1:3" x14ac:dyDescent="0.25">
      <c r="A407" s="977"/>
      <c r="B407" s="977"/>
      <c r="C407" s="977"/>
    </row>
    <row r="408" spans="1:3" x14ac:dyDescent="0.25">
      <c r="A408" s="976" t="s">
        <v>1859</v>
      </c>
      <c r="B408" s="976" t="s">
        <v>1860</v>
      </c>
      <c r="C408" s="976"/>
    </row>
    <row r="409" spans="1:3" x14ac:dyDescent="0.25">
      <c r="A409" s="977"/>
      <c r="B409" s="976"/>
      <c r="C409" s="977"/>
    </row>
    <row r="410" spans="1:3" x14ac:dyDescent="0.25">
      <c r="A410" s="977"/>
      <c r="B410" s="976" t="s">
        <v>1861</v>
      </c>
      <c r="C410" s="977"/>
    </row>
    <row r="411" spans="1:3" x14ac:dyDescent="0.25">
      <c r="A411" s="977"/>
      <c r="B411" s="977"/>
      <c r="C411" s="977"/>
    </row>
    <row r="412" spans="1:3" x14ac:dyDescent="0.25">
      <c r="A412" s="976"/>
      <c r="B412" s="976"/>
      <c r="C412" s="977"/>
    </row>
    <row r="413" spans="1:3" x14ac:dyDescent="0.25">
      <c r="A413" s="976">
        <v>3.2</v>
      </c>
      <c r="B413" s="976" t="s">
        <v>1862</v>
      </c>
      <c r="C413" s="977"/>
    </row>
    <row r="414" spans="1:3" x14ac:dyDescent="0.25">
      <c r="A414" s="976"/>
      <c r="B414" s="976"/>
      <c r="C414" s="976"/>
    </row>
    <row r="415" spans="1:3" x14ac:dyDescent="0.25">
      <c r="A415" s="976" t="s">
        <v>1863</v>
      </c>
      <c r="B415" s="976" t="s">
        <v>1864</v>
      </c>
      <c r="C415" s="976"/>
    </row>
    <row r="416" spans="1:3" ht="24" x14ac:dyDescent="0.25">
      <c r="A416" s="977" t="s">
        <v>1865</v>
      </c>
      <c r="B416" s="977" t="s">
        <v>1866</v>
      </c>
      <c r="C416" s="977"/>
    </row>
    <row r="417" spans="1:3" x14ac:dyDescent="0.25">
      <c r="A417" s="1514" t="s">
        <v>1867</v>
      </c>
      <c r="B417" s="1514" t="s">
        <v>1868</v>
      </c>
      <c r="C417" s="980" t="s">
        <v>1869</v>
      </c>
    </row>
    <row r="418" spans="1:3" x14ac:dyDescent="0.25">
      <c r="A418" s="1514"/>
      <c r="B418" s="1514"/>
      <c r="C418" s="980" t="s">
        <v>1688</v>
      </c>
    </row>
    <row r="419" spans="1:3" x14ac:dyDescent="0.25">
      <c r="A419" s="977" t="s">
        <v>1870</v>
      </c>
      <c r="B419" s="977" t="s">
        <v>1629</v>
      </c>
      <c r="C419" s="977" t="s">
        <v>1630</v>
      </c>
    </row>
    <row r="420" spans="1:3" x14ac:dyDescent="0.25">
      <c r="A420" s="977" t="s">
        <v>1871</v>
      </c>
      <c r="B420" s="977" t="s">
        <v>1632</v>
      </c>
      <c r="C420" s="977" t="s">
        <v>1633</v>
      </c>
    </row>
    <row r="421" spans="1:3" x14ac:dyDescent="0.25">
      <c r="A421" s="977" t="s">
        <v>1872</v>
      </c>
      <c r="B421" s="977" t="s">
        <v>1635</v>
      </c>
      <c r="C421" s="977" t="s">
        <v>1636</v>
      </c>
    </row>
    <row r="422" spans="1:3" x14ac:dyDescent="0.25">
      <c r="A422" s="977" t="s">
        <v>1873</v>
      </c>
      <c r="B422" s="977" t="s">
        <v>1874</v>
      </c>
      <c r="C422" s="977" t="s">
        <v>1639</v>
      </c>
    </row>
    <row r="423" spans="1:3" x14ac:dyDescent="0.25">
      <c r="A423" s="977" t="s">
        <v>1875</v>
      </c>
      <c r="B423" s="977" t="s">
        <v>1641</v>
      </c>
      <c r="C423" s="977" t="s">
        <v>1642</v>
      </c>
    </row>
    <row r="424" spans="1:3" ht="24" x14ac:dyDescent="0.25">
      <c r="A424" s="977" t="s">
        <v>1876</v>
      </c>
      <c r="B424" s="977" t="s">
        <v>1877</v>
      </c>
      <c r="C424" s="977" t="s">
        <v>1645</v>
      </c>
    </row>
    <row r="425" spans="1:3" x14ac:dyDescent="0.25">
      <c r="A425" s="977" t="s">
        <v>1878</v>
      </c>
      <c r="B425" s="977" t="s">
        <v>1647</v>
      </c>
      <c r="C425" s="977" t="s">
        <v>1648</v>
      </c>
    </row>
    <row r="426" spans="1:3" x14ac:dyDescent="0.25">
      <c r="A426" s="1514" t="s">
        <v>1879</v>
      </c>
      <c r="B426" s="1514" t="s">
        <v>1880</v>
      </c>
      <c r="C426" s="980" t="s">
        <v>1726</v>
      </c>
    </row>
    <row r="427" spans="1:3" x14ac:dyDescent="0.25">
      <c r="A427" s="1514"/>
      <c r="B427" s="1514"/>
      <c r="C427" s="980" t="s">
        <v>1688</v>
      </c>
    </row>
    <row r="428" spans="1:3" x14ac:dyDescent="0.25">
      <c r="A428" s="977" t="s">
        <v>1881</v>
      </c>
      <c r="B428" s="977" t="s">
        <v>292</v>
      </c>
      <c r="C428" s="977" t="s">
        <v>1654</v>
      </c>
    </row>
    <row r="429" spans="1:3" x14ac:dyDescent="0.25">
      <c r="A429" s="977" t="s">
        <v>1882</v>
      </c>
      <c r="B429" s="977" t="s">
        <v>550</v>
      </c>
      <c r="C429" s="977" t="s">
        <v>1657</v>
      </c>
    </row>
    <row r="430" spans="1:3" x14ac:dyDescent="0.25">
      <c r="A430" s="977" t="s">
        <v>1883</v>
      </c>
      <c r="B430" s="977" t="s">
        <v>554</v>
      </c>
      <c r="C430" s="977" t="s">
        <v>1659</v>
      </c>
    </row>
    <row r="431" spans="1:3" x14ac:dyDescent="0.25">
      <c r="A431" s="1514" t="s">
        <v>1884</v>
      </c>
      <c r="B431" s="1514" t="s">
        <v>1885</v>
      </c>
      <c r="C431" s="980" t="s">
        <v>1726</v>
      </c>
    </row>
    <row r="432" spans="1:3" x14ac:dyDescent="0.25">
      <c r="A432" s="1514"/>
      <c r="B432" s="1514"/>
      <c r="C432" s="980" t="s">
        <v>1688</v>
      </c>
    </row>
    <row r="433" spans="1:3" x14ac:dyDescent="0.25">
      <c r="A433" s="977" t="s">
        <v>1886</v>
      </c>
      <c r="B433" s="977" t="s">
        <v>1664</v>
      </c>
      <c r="C433" s="977" t="s">
        <v>1665</v>
      </c>
    </row>
    <row r="434" spans="1:3" x14ac:dyDescent="0.25">
      <c r="A434" s="977" t="s">
        <v>1887</v>
      </c>
      <c r="B434" s="977" t="s">
        <v>1667</v>
      </c>
      <c r="C434" s="977" t="s">
        <v>1668</v>
      </c>
    </row>
    <row r="435" spans="1:3" x14ac:dyDescent="0.25">
      <c r="A435" s="977" t="s">
        <v>1888</v>
      </c>
      <c r="B435" s="977" t="s">
        <v>1670</v>
      </c>
      <c r="C435" s="977" t="s">
        <v>1671</v>
      </c>
    </row>
    <row r="436" spans="1:3" x14ac:dyDescent="0.25">
      <c r="A436" s="977" t="s">
        <v>1889</v>
      </c>
      <c r="B436" s="977" t="s">
        <v>1890</v>
      </c>
      <c r="C436" s="977" t="s">
        <v>1674</v>
      </c>
    </row>
    <row r="437" spans="1:3" x14ac:dyDescent="0.25">
      <c r="A437" s="1514" t="s">
        <v>1891</v>
      </c>
      <c r="B437" s="1514" t="s">
        <v>1892</v>
      </c>
      <c r="C437" s="980" t="s">
        <v>1726</v>
      </c>
    </row>
    <row r="438" spans="1:3" x14ac:dyDescent="0.25">
      <c r="A438" s="1514"/>
      <c r="B438" s="1514"/>
      <c r="C438" s="980" t="s">
        <v>1893</v>
      </c>
    </row>
    <row r="439" spans="1:3" ht="24" x14ac:dyDescent="0.25">
      <c r="A439" s="977" t="s">
        <v>1894</v>
      </c>
      <c r="B439" s="977" t="s">
        <v>1679</v>
      </c>
      <c r="C439" s="977" t="s">
        <v>1680</v>
      </c>
    </row>
    <row r="440" spans="1:3" x14ac:dyDescent="0.25">
      <c r="A440" s="977" t="s">
        <v>1895</v>
      </c>
      <c r="B440" s="977" t="s">
        <v>1896</v>
      </c>
      <c r="C440" s="977" t="s">
        <v>1897</v>
      </c>
    </row>
    <row r="441" spans="1:3" x14ac:dyDescent="0.25">
      <c r="A441" s="1514" t="s">
        <v>1898</v>
      </c>
      <c r="B441" s="1514" t="s">
        <v>1899</v>
      </c>
      <c r="C441" s="980" t="s">
        <v>1726</v>
      </c>
    </row>
    <row r="442" spans="1:3" x14ac:dyDescent="0.25">
      <c r="A442" s="1514"/>
      <c r="B442" s="1514"/>
      <c r="C442" s="980" t="s">
        <v>1688</v>
      </c>
    </row>
    <row r="443" spans="1:3" ht="24" x14ac:dyDescent="0.25">
      <c r="A443" s="977" t="s">
        <v>1900</v>
      </c>
      <c r="B443" s="977" t="s">
        <v>1690</v>
      </c>
      <c r="C443" s="977" t="s">
        <v>1691</v>
      </c>
    </row>
    <row r="444" spans="1:3" ht="24" x14ac:dyDescent="0.25">
      <c r="A444" s="977" t="s">
        <v>1901</v>
      </c>
      <c r="B444" s="977" t="s">
        <v>1693</v>
      </c>
      <c r="C444" s="977" t="s">
        <v>1694</v>
      </c>
    </row>
    <row r="445" spans="1:3" ht="24" x14ac:dyDescent="0.25">
      <c r="A445" s="977" t="s">
        <v>1902</v>
      </c>
      <c r="B445" s="977" t="s">
        <v>1696</v>
      </c>
      <c r="C445" s="977" t="s">
        <v>1697</v>
      </c>
    </row>
    <row r="446" spans="1:3" x14ac:dyDescent="0.25">
      <c r="A446" s="977" t="s">
        <v>1903</v>
      </c>
      <c r="B446" s="977" t="s">
        <v>1699</v>
      </c>
      <c r="C446" s="977" t="s">
        <v>1700</v>
      </c>
    </row>
    <row r="447" spans="1:3" x14ac:dyDescent="0.25">
      <c r="A447" s="977" t="s">
        <v>1904</v>
      </c>
      <c r="B447" s="977" t="s">
        <v>1905</v>
      </c>
      <c r="C447" s="977" t="s">
        <v>1703</v>
      </c>
    </row>
    <row r="448" spans="1:3" x14ac:dyDescent="0.25">
      <c r="A448" s="977" t="s">
        <v>1906</v>
      </c>
      <c r="B448" s="977" t="s">
        <v>39</v>
      </c>
      <c r="C448" s="977" t="s">
        <v>1706</v>
      </c>
    </row>
    <row r="449" spans="1:3" ht="18" customHeight="1" x14ac:dyDescent="0.25">
      <c r="A449" s="977" t="s">
        <v>1907</v>
      </c>
      <c r="B449" s="977" t="s">
        <v>1908</v>
      </c>
      <c r="C449" s="977"/>
    </row>
    <row r="450" spans="1:3" ht="24" x14ac:dyDescent="0.25">
      <c r="A450" s="977" t="s">
        <v>1909</v>
      </c>
      <c r="B450" s="977" t="s">
        <v>1910</v>
      </c>
      <c r="C450" s="977"/>
    </row>
    <row r="451" spans="1:3" ht="24" x14ac:dyDescent="0.25">
      <c r="A451" s="977" t="s">
        <v>1911</v>
      </c>
      <c r="B451" s="977" t="s">
        <v>1912</v>
      </c>
      <c r="C451" s="977"/>
    </row>
    <row r="452" spans="1:3" x14ac:dyDescent="0.25">
      <c r="A452" s="977" t="s">
        <v>1913</v>
      </c>
      <c r="B452" s="977" t="s">
        <v>1187</v>
      </c>
      <c r="C452" s="977" t="s">
        <v>1914</v>
      </c>
    </row>
    <row r="453" spans="1:3" x14ac:dyDescent="0.25">
      <c r="A453" s="977" t="s">
        <v>1915</v>
      </c>
      <c r="B453" s="977" t="s">
        <v>1189</v>
      </c>
      <c r="C453" s="977" t="s">
        <v>1916</v>
      </c>
    </row>
    <row r="454" spans="1:3" ht="24" x14ac:dyDescent="0.25">
      <c r="A454" s="977" t="s">
        <v>1917</v>
      </c>
      <c r="B454" s="977" t="s">
        <v>1918</v>
      </c>
      <c r="C454" s="977" t="s">
        <v>1919</v>
      </c>
    </row>
    <row r="455" spans="1:3" x14ac:dyDescent="0.25">
      <c r="A455" s="977" t="s">
        <v>1920</v>
      </c>
      <c r="B455" s="977" t="s">
        <v>1921</v>
      </c>
      <c r="C455" s="977"/>
    </row>
    <row r="456" spans="1:3" x14ac:dyDescent="0.25">
      <c r="A456" s="977" t="s">
        <v>1922</v>
      </c>
      <c r="B456" s="977" t="s">
        <v>552</v>
      </c>
      <c r="C456" s="977"/>
    </row>
    <row r="457" spans="1:3" x14ac:dyDescent="0.25">
      <c r="A457" s="977" t="s">
        <v>1923</v>
      </c>
      <c r="B457" s="977" t="s">
        <v>1187</v>
      </c>
      <c r="C457" s="977" t="s">
        <v>1924</v>
      </c>
    </row>
    <row r="458" spans="1:3" x14ac:dyDescent="0.25">
      <c r="A458" s="977" t="s">
        <v>1925</v>
      </c>
      <c r="B458" s="977" t="s">
        <v>1189</v>
      </c>
      <c r="C458" s="977" t="s">
        <v>1926</v>
      </c>
    </row>
    <row r="459" spans="1:3" x14ac:dyDescent="0.25">
      <c r="A459" s="1514" t="s">
        <v>1927</v>
      </c>
      <c r="B459" s="1514" t="s">
        <v>1928</v>
      </c>
      <c r="C459" s="980" t="s">
        <v>1651</v>
      </c>
    </row>
    <row r="460" spans="1:3" x14ac:dyDescent="0.25">
      <c r="A460" s="1514"/>
      <c r="B460" s="1514"/>
      <c r="C460" s="980" t="s">
        <v>1688</v>
      </c>
    </row>
    <row r="461" spans="1:3" x14ac:dyDescent="0.25">
      <c r="A461" s="977" t="s">
        <v>1929</v>
      </c>
      <c r="B461" s="977" t="s">
        <v>1728</v>
      </c>
      <c r="C461" s="977" t="s">
        <v>1729</v>
      </c>
    </row>
    <row r="462" spans="1:3" x14ac:dyDescent="0.25">
      <c r="A462" s="977" t="s">
        <v>1930</v>
      </c>
      <c r="B462" s="977" t="s">
        <v>1731</v>
      </c>
      <c r="C462" s="977" t="s">
        <v>1732</v>
      </c>
    </row>
    <row r="463" spans="1:3" ht="24" x14ac:dyDescent="0.25">
      <c r="A463" s="977" t="s">
        <v>1931</v>
      </c>
      <c r="B463" s="977" t="s">
        <v>1932</v>
      </c>
      <c r="C463" s="977" t="s">
        <v>1734</v>
      </c>
    </row>
    <row r="464" spans="1:3" x14ac:dyDescent="0.25">
      <c r="A464" s="977" t="s">
        <v>1933</v>
      </c>
      <c r="B464" s="977" t="s">
        <v>58</v>
      </c>
      <c r="C464" s="977" t="s">
        <v>1736</v>
      </c>
    </row>
    <row r="465" spans="1:3" x14ac:dyDescent="0.25">
      <c r="A465" s="977" t="s">
        <v>1934</v>
      </c>
      <c r="B465" s="977" t="s">
        <v>1738</v>
      </c>
      <c r="C465" s="977" t="s">
        <v>1739</v>
      </c>
    </row>
    <row r="466" spans="1:3" x14ac:dyDescent="0.25">
      <c r="A466" s="977"/>
      <c r="B466" s="977"/>
      <c r="C466" s="977"/>
    </row>
    <row r="467" spans="1:3" x14ac:dyDescent="0.25">
      <c r="A467" s="976" t="s">
        <v>1935</v>
      </c>
      <c r="B467" s="976" t="s">
        <v>1936</v>
      </c>
      <c r="C467" s="977"/>
    </row>
    <row r="468" spans="1:3" x14ac:dyDescent="0.25">
      <c r="A468" s="977" t="s">
        <v>1937</v>
      </c>
      <c r="B468" s="977" t="s">
        <v>1938</v>
      </c>
      <c r="C468" s="977"/>
    </row>
    <row r="469" spans="1:3" x14ac:dyDescent="0.25">
      <c r="A469" s="1514" t="s">
        <v>1939</v>
      </c>
      <c r="B469" s="1514" t="s">
        <v>1940</v>
      </c>
      <c r="C469" s="980" t="s">
        <v>1726</v>
      </c>
    </row>
    <row r="470" spans="1:3" x14ac:dyDescent="0.25">
      <c r="A470" s="1514"/>
      <c r="B470" s="1514"/>
      <c r="C470" s="980" t="s">
        <v>1688</v>
      </c>
    </row>
    <row r="471" spans="1:3" x14ac:dyDescent="0.25">
      <c r="A471" s="977" t="s">
        <v>1941</v>
      </c>
      <c r="B471" s="977" t="s">
        <v>1942</v>
      </c>
      <c r="C471" s="977" t="s">
        <v>1747</v>
      </c>
    </row>
    <row r="472" spans="1:3" x14ac:dyDescent="0.25">
      <c r="A472" s="977" t="s">
        <v>1943</v>
      </c>
      <c r="B472" s="977" t="s">
        <v>1749</v>
      </c>
      <c r="C472" s="977" t="s">
        <v>1750</v>
      </c>
    </row>
    <row r="473" spans="1:3" x14ac:dyDescent="0.25">
      <c r="A473" s="977" t="s">
        <v>1944</v>
      </c>
      <c r="B473" s="977" t="s">
        <v>1752</v>
      </c>
      <c r="C473" s="977" t="s">
        <v>1753</v>
      </c>
    </row>
    <row r="474" spans="1:3" x14ac:dyDescent="0.25">
      <c r="A474" s="977" t="s">
        <v>1945</v>
      </c>
      <c r="B474" s="977" t="s">
        <v>1755</v>
      </c>
      <c r="C474" s="977" t="s">
        <v>1756</v>
      </c>
    </row>
    <row r="475" spans="1:3" x14ac:dyDescent="0.25">
      <c r="A475" s="977" t="s">
        <v>1946</v>
      </c>
      <c r="B475" s="977" t="s">
        <v>1758</v>
      </c>
      <c r="C475" s="977" t="s">
        <v>1759</v>
      </c>
    </row>
    <row r="476" spans="1:3" ht="24" x14ac:dyDescent="0.25">
      <c r="A476" s="977" t="s">
        <v>1947</v>
      </c>
      <c r="B476" s="977" t="s">
        <v>1948</v>
      </c>
      <c r="C476" s="977" t="s">
        <v>1762</v>
      </c>
    </row>
    <row r="477" spans="1:3" x14ac:dyDescent="0.25">
      <c r="A477" s="977" t="s">
        <v>1949</v>
      </c>
      <c r="B477" s="977" t="s">
        <v>1764</v>
      </c>
      <c r="C477" s="977" t="s">
        <v>1765</v>
      </c>
    </row>
    <row r="478" spans="1:3" x14ac:dyDescent="0.25">
      <c r="A478" s="977" t="s">
        <v>1950</v>
      </c>
      <c r="B478" s="977" t="s">
        <v>1951</v>
      </c>
      <c r="C478" s="977" t="s">
        <v>1768</v>
      </c>
    </row>
    <row r="479" spans="1:3" x14ac:dyDescent="0.25">
      <c r="A479" s="977" t="s">
        <v>1952</v>
      </c>
      <c r="B479" s="977" t="s">
        <v>1770</v>
      </c>
      <c r="C479" s="977" t="s">
        <v>1771</v>
      </c>
    </row>
    <row r="480" spans="1:3" x14ac:dyDescent="0.25">
      <c r="A480" s="1514" t="s">
        <v>1953</v>
      </c>
      <c r="B480" s="1514" t="s">
        <v>1954</v>
      </c>
      <c r="C480" s="980" t="s">
        <v>1651</v>
      </c>
    </row>
    <row r="481" spans="1:3" x14ac:dyDescent="0.25">
      <c r="A481" s="1514"/>
      <c r="B481" s="1514"/>
      <c r="C481" s="980" t="s">
        <v>1652</v>
      </c>
    </row>
    <row r="482" spans="1:3" x14ac:dyDescent="0.25">
      <c r="A482" s="977" t="s">
        <v>1955</v>
      </c>
      <c r="B482" s="977" t="s">
        <v>1775</v>
      </c>
      <c r="C482" s="977" t="s">
        <v>1776</v>
      </c>
    </row>
    <row r="483" spans="1:3" ht="24" x14ac:dyDescent="0.25">
      <c r="A483" s="977" t="s">
        <v>1956</v>
      </c>
      <c r="B483" s="977" t="s">
        <v>1778</v>
      </c>
      <c r="C483" s="977" t="s">
        <v>1779</v>
      </c>
    </row>
    <row r="484" spans="1:3" x14ac:dyDescent="0.25">
      <c r="A484" s="977" t="s">
        <v>1957</v>
      </c>
      <c r="B484" s="977" t="s">
        <v>1781</v>
      </c>
      <c r="C484" s="977" t="s">
        <v>1958</v>
      </c>
    </row>
    <row r="485" spans="1:3" x14ac:dyDescent="0.25">
      <c r="A485" s="977" t="s">
        <v>1959</v>
      </c>
      <c r="B485" s="977" t="s">
        <v>1784</v>
      </c>
      <c r="C485" s="977" t="s">
        <v>1960</v>
      </c>
    </row>
    <row r="486" spans="1:3" x14ac:dyDescent="0.25">
      <c r="A486" s="977" t="s">
        <v>1961</v>
      </c>
      <c r="B486" s="977" t="s">
        <v>1787</v>
      </c>
      <c r="C486" s="977" t="s">
        <v>1962</v>
      </c>
    </row>
    <row r="487" spans="1:3" ht="24" x14ac:dyDescent="0.25">
      <c r="A487" s="977" t="s">
        <v>1963</v>
      </c>
      <c r="B487" s="977" t="s">
        <v>1964</v>
      </c>
      <c r="C487" s="977"/>
    </row>
    <row r="488" spans="1:3" ht="24" x14ac:dyDescent="0.25">
      <c r="A488" s="977" t="s">
        <v>1965</v>
      </c>
      <c r="B488" s="977" t="s">
        <v>1966</v>
      </c>
      <c r="C488" s="977"/>
    </row>
    <row r="489" spans="1:3" ht="36" x14ac:dyDescent="0.25">
      <c r="A489" s="977" t="s">
        <v>1967</v>
      </c>
      <c r="B489" s="977" t="s">
        <v>1968</v>
      </c>
      <c r="C489" s="977" t="s">
        <v>1969</v>
      </c>
    </row>
    <row r="490" spans="1:3" ht="24" x14ac:dyDescent="0.25">
      <c r="A490" s="977" t="s">
        <v>1970</v>
      </c>
      <c r="B490" s="977" t="s">
        <v>1971</v>
      </c>
      <c r="C490" s="977" t="s">
        <v>1972</v>
      </c>
    </row>
    <row r="491" spans="1:3" ht="24" x14ac:dyDescent="0.25">
      <c r="A491" s="977" t="s">
        <v>1973</v>
      </c>
      <c r="B491" s="977" t="s">
        <v>1974</v>
      </c>
      <c r="C491" s="977"/>
    </row>
    <row r="492" spans="1:3" ht="24" x14ac:dyDescent="0.25">
      <c r="A492" s="977" t="s">
        <v>1975</v>
      </c>
      <c r="B492" s="977" t="s">
        <v>1976</v>
      </c>
      <c r="C492" s="977" t="s">
        <v>1977</v>
      </c>
    </row>
    <row r="493" spans="1:3" ht="24" x14ac:dyDescent="0.25">
      <c r="A493" s="977" t="s">
        <v>1978</v>
      </c>
      <c r="B493" s="977" t="s">
        <v>1979</v>
      </c>
      <c r="C493" s="977" t="s">
        <v>1980</v>
      </c>
    </row>
    <row r="494" spans="1:3" x14ac:dyDescent="0.25">
      <c r="A494" s="977" t="s">
        <v>1981</v>
      </c>
      <c r="B494" s="977" t="s">
        <v>1982</v>
      </c>
      <c r="C494" s="980" t="s">
        <v>1264</v>
      </c>
    </row>
    <row r="495" spans="1:3" x14ac:dyDescent="0.25">
      <c r="A495" s="977" t="s">
        <v>1983</v>
      </c>
      <c r="B495" s="977" t="s">
        <v>1810</v>
      </c>
      <c r="C495" s="977" t="s">
        <v>1811</v>
      </c>
    </row>
    <row r="496" spans="1:3" ht="24" x14ac:dyDescent="0.25">
      <c r="A496" s="977" t="s">
        <v>1984</v>
      </c>
      <c r="B496" s="977" t="s">
        <v>1985</v>
      </c>
      <c r="C496" s="977" t="s">
        <v>1814</v>
      </c>
    </row>
    <row r="497" spans="1:3" x14ac:dyDescent="0.25">
      <c r="A497" s="977" t="s">
        <v>1986</v>
      </c>
      <c r="B497" s="977" t="s">
        <v>300</v>
      </c>
      <c r="C497" s="977" t="s">
        <v>1816</v>
      </c>
    </row>
    <row r="498" spans="1:3" ht="9.75" customHeight="1" x14ac:dyDescent="0.25">
      <c r="A498" s="977"/>
      <c r="B498" s="977"/>
      <c r="C498" s="977"/>
    </row>
    <row r="499" spans="1:3" x14ac:dyDescent="0.25">
      <c r="A499" s="977" t="s">
        <v>1987</v>
      </c>
      <c r="B499" s="977" t="s">
        <v>1988</v>
      </c>
      <c r="C499" s="977"/>
    </row>
    <row r="500" spans="1:3" ht="24" x14ac:dyDescent="0.25">
      <c r="A500" s="977" t="s">
        <v>1989</v>
      </c>
      <c r="B500" s="977" t="s">
        <v>1990</v>
      </c>
      <c r="C500" s="980" t="s">
        <v>1264</v>
      </c>
    </row>
    <row r="501" spans="1:3" x14ac:dyDescent="0.25">
      <c r="A501" s="977" t="s">
        <v>1991</v>
      </c>
      <c r="B501" s="977" t="s">
        <v>1749</v>
      </c>
      <c r="C501" s="977" t="s">
        <v>1823</v>
      </c>
    </row>
    <row r="502" spans="1:3" x14ac:dyDescent="0.25">
      <c r="A502" s="977" t="s">
        <v>1992</v>
      </c>
      <c r="B502" s="977" t="s">
        <v>1752</v>
      </c>
      <c r="C502" s="977" t="s">
        <v>1825</v>
      </c>
    </row>
    <row r="503" spans="1:3" ht="24" x14ac:dyDescent="0.25">
      <c r="A503" s="977" t="s">
        <v>1993</v>
      </c>
      <c r="B503" s="977" t="s">
        <v>1994</v>
      </c>
      <c r="C503" s="977"/>
    </row>
    <row r="504" spans="1:3" x14ac:dyDescent="0.25">
      <c r="A504" s="977" t="s">
        <v>1995</v>
      </c>
      <c r="B504" s="977" t="s">
        <v>1775</v>
      </c>
      <c r="C504" s="977" t="s">
        <v>1829</v>
      </c>
    </row>
    <row r="505" spans="1:3" ht="24" x14ac:dyDescent="0.25">
      <c r="A505" s="977" t="s">
        <v>1996</v>
      </c>
      <c r="B505" s="977" t="s">
        <v>1778</v>
      </c>
      <c r="C505" s="977" t="s">
        <v>1831</v>
      </c>
    </row>
    <row r="506" spans="1:3" x14ac:dyDescent="0.25">
      <c r="A506" s="977" t="s">
        <v>1997</v>
      </c>
      <c r="B506" s="977" t="s">
        <v>1781</v>
      </c>
      <c r="C506" s="977" t="s">
        <v>1834</v>
      </c>
    </row>
    <row r="507" spans="1:3" ht="24" x14ac:dyDescent="0.25">
      <c r="A507" s="977" t="s">
        <v>1998</v>
      </c>
      <c r="B507" s="977" t="s">
        <v>1999</v>
      </c>
      <c r="C507" s="977"/>
    </row>
    <row r="508" spans="1:3" ht="24" x14ac:dyDescent="0.25">
      <c r="A508" s="977" t="s">
        <v>2000</v>
      </c>
      <c r="B508" s="977" t="s">
        <v>2001</v>
      </c>
      <c r="C508" s="977"/>
    </row>
    <row r="509" spans="1:3" ht="24" x14ac:dyDescent="0.25">
      <c r="A509" s="977" t="s">
        <v>2002</v>
      </c>
      <c r="B509" s="977" t="s">
        <v>2003</v>
      </c>
      <c r="C509" s="977" t="s">
        <v>2004</v>
      </c>
    </row>
    <row r="510" spans="1:3" ht="24" x14ac:dyDescent="0.25">
      <c r="A510" s="977" t="s">
        <v>2005</v>
      </c>
      <c r="B510" s="977" t="s">
        <v>2006</v>
      </c>
      <c r="C510" s="977" t="s">
        <v>2007</v>
      </c>
    </row>
    <row r="511" spans="1:3" ht="24" x14ac:dyDescent="0.25">
      <c r="A511" s="977" t="s">
        <v>2008</v>
      </c>
      <c r="B511" s="977" t="s">
        <v>1800</v>
      </c>
      <c r="C511" s="977"/>
    </row>
    <row r="512" spans="1:3" ht="24" x14ac:dyDescent="0.25">
      <c r="A512" s="977" t="s">
        <v>2009</v>
      </c>
      <c r="B512" s="977" t="s">
        <v>2010</v>
      </c>
      <c r="C512" s="977" t="s">
        <v>2011</v>
      </c>
    </row>
    <row r="513" spans="1:3" ht="24" x14ac:dyDescent="0.25">
      <c r="A513" s="977" t="s">
        <v>2012</v>
      </c>
      <c r="B513" s="977" t="s">
        <v>2013</v>
      </c>
      <c r="C513" s="977" t="s">
        <v>2014</v>
      </c>
    </row>
    <row r="514" spans="1:3" x14ac:dyDescent="0.25">
      <c r="A514" s="977" t="s">
        <v>2015</v>
      </c>
      <c r="B514" s="977" t="s">
        <v>2016</v>
      </c>
      <c r="C514" s="977"/>
    </row>
    <row r="515" spans="1:3" x14ac:dyDescent="0.25">
      <c r="A515" s="977" t="s">
        <v>2017</v>
      </c>
      <c r="B515" s="977" t="s">
        <v>1810</v>
      </c>
      <c r="C515" s="977" t="s">
        <v>1854</v>
      </c>
    </row>
    <row r="516" spans="1:3" ht="24" x14ac:dyDescent="0.25">
      <c r="A516" s="977" t="s">
        <v>2018</v>
      </c>
      <c r="B516" s="977" t="s">
        <v>1985</v>
      </c>
      <c r="C516" s="977" t="s">
        <v>1856</v>
      </c>
    </row>
    <row r="517" spans="1:3" x14ac:dyDescent="0.25">
      <c r="A517" s="977" t="s">
        <v>2019</v>
      </c>
      <c r="B517" s="977" t="s">
        <v>300</v>
      </c>
      <c r="C517" s="977" t="s">
        <v>2020</v>
      </c>
    </row>
    <row r="518" spans="1:3" x14ac:dyDescent="0.25">
      <c r="A518" s="977"/>
      <c r="B518" s="977"/>
      <c r="C518" s="977"/>
    </row>
    <row r="519" spans="1:3" x14ac:dyDescent="0.25">
      <c r="A519" s="976" t="s">
        <v>2021</v>
      </c>
      <c r="B519" s="976" t="s">
        <v>2022</v>
      </c>
      <c r="C519" s="977"/>
    </row>
    <row r="520" spans="1:3" x14ac:dyDescent="0.25">
      <c r="A520" s="976"/>
      <c r="B520" s="976"/>
      <c r="C520" s="977"/>
    </row>
    <row r="521" spans="1:3" x14ac:dyDescent="0.25">
      <c r="A521" s="976"/>
      <c r="B521" s="976" t="s">
        <v>2023</v>
      </c>
      <c r="C521" s="977"/>
    </row>
    <row r="522" spans="1:3" ht="31.5" customHeight="1" x14ac:dyDescent="0.25">
      <c r="A522" s="1513" t="s">
        <v>2024</v>
      </c>
      <c r="B522" s="1513"/>
      <c r="C522" s="1513"/>
    </row>
    <row r="523" spans="1:3" ht="33.75" customHeight="1" x14ac:dyDescent="0.25">
      <c r="A523" s="1513" t="s">
        <v>2025</v>
      </c>
      <c r="B523" s="1513"/>
      <c r="C523" s="1513"/>
    </row>
  </sheetData>
  <mergeCells count="49">
    <mergeCell ref="A116:A117"/>
    <mergeCell ref="B116:B117"/>
    <mergeCell ref="A2:C2"/>
    <mergeCell ref="A5:A6"/>
    <mergeCell ref="B5:B6"/>
    <mergeCell ref="A106:A107"/>
    <mergeCell ref="B106:B107"/>
    <mergeCell ref="A307:A308"/>
    <mergeCell ref="B307:B308"/>
    <mergeCell ref="A312:A313"/>
    <mergeCell ref="B312:B313"/>
    <mergeCell ref="A318:A319"/>
    <mergeCell ref="B318:B319"/>
    <mergeCell ref="A322:A324"/>
    <mergeCell ref="B322:B324"/>
    <mergeCell ref="A341:A342"/>
    <mergeCell ref="B341:B342"/>
    <mergeCell ref="A352:A353"/>
    <mergeCell ref="B352:B353"/>
    <mergeCell ref="A363:A364"/>
    <mergeCell ref="B363:B364"/>
    <mergeCell ref="A377:A378"/>
    <mergeCell ref="B377:B378"/>
    <mergeCell ref="A385:A386"/>
    <mergeCell ref="B385:B386"/>
    <mergeCell ref="A437:A438"/>
    <mergeCell ref="B437:B438"/>
    <mergeCell ref="A389:A390"/>
    <mergeCell ref="B389:B390"/>
    <mergeCell ref="A402:A403"/>
    <mergeCell ref="B402:B403"/>
    <mergeCell ref="A417:A418"/>
    <mergeCell ref="B417:B418"/>
    <mergeCell ref="A480:A481"/>
    <mergeCell ref="B480:B481"/>
    <mergeCell ref="A522:C522"/>
    <mergeCell ref="A523:C523"/>
    <mergeCell ref="A1:C1"/>
    <mergeCell ref="A3:C3"/>
    <mergeCell ref="A441:A442"/>
    <mergeCell ref="B441:B442"/>
    <mergeCell ref="A459:A460"/>
    <mergeCell ref="B459:B460"/>
    <mergeCell ref="A469:A470"/>
    <mergeCell ref="B469:B470"/>
    <mergeCell ref="A426:A427"/>
    <mergeCell ref="B426:B427"/>
    <mergeCell ref="A431:A432"/>
    <mergeCell ref="B431:B432"/>
  </mergeCells>
  <hyperlinks>
    <hyperlink ref="C28" location="_ftn1" display="_ftn1"/>
    <hyperlink ref="C68" location="_ftn1" display="_ftn1"/>
    <hyperlink ref="C76" location="_ftn2" display="_ftn2"/>
    <hyperlink ref="C116" location="_ftn1" display="_ftn1"/>
  </hyperlinks>
  <pageMargins left="0.70866141732283472" right="0.70866141732283472" top="0.15748031496062992" bottom="0" header="0.31496062992125984" footer="0.31496062992125984"/>
  <pageSetup scale="7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54" zoomScaleNormal="100" zoomScaleSheetLayoutView="154" workbookViewId="0">
      <selection activeCell="G8" sqref="G8"/>
    </sheetView>
  </sheetViews>
  <sheetFormatPr baseColWidth="10"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0"/>
  <sheetViews>
    <sheetView view="pageBreakPreview" zoomScaleNormal="100" zoomScaleSheetLayoutView="100" workbookViewId="0">
      <selection activeCell="E9" sqref="E9"/>
    </sheetView>
  </sheetViews>
  <sheetFormatPr baseColWidth="10" defaultColWidth="11.28515625" defaultRowHeight="16.5" x14ac:dyDescent="0.3"/>
  <cols>
    <col min="1" max="1" width="6.7109375" style="7" customWidth="1"/>
    <col min="2" max="2" width="25.7109375" style="7" customWidth="1"/>
    <col min="3" max="3" width="23.7109375" style="3" customWidth="1"/>
    <col min="4" max="4" width="23.28515625" style="3" customWidth="1"/>
    <col min="5" max="5" width="23" style="3" customWidth="1"/>
    <col min="6" max="6" width="168.85546875" style="3" customWidth="1"/>
    <col min="7" max="16384" width="11.28515625" style="3"/>
  </cols>
  <sheetData>
    <row r="1" spans="1:5" x14ac:dyDescent="0.3">
      <c r="A1" s="1499" t="str">
        <f>'CPCA-I-01'!A1:G1</f>
        <v>Universidad Tecnológica de Guaymas</v>
      </c>
      <c r="B1" s="1499"/>
      <c r="C1" s="1499"/>
      <c r="D1" s="1499"/>
      <c r="E1" s="1499"/>
    </row>
    <row r="2" spans="1:5" x14ac:dyDescent="0.3">
      <c r="A2" s="1429" t="s">
        <v>1007</v>
      </c>
      <c r="B2" s="1429"/>
      <c r="C2" s="1429"/>
      <c r="D2" s="1429"/>
      <c r="E2" s="1429"/>
    </row>
    <row r="3" spans="1:5" x14ac:dyDescent="0.3">
      <c r="A3" s="1500" t="str">
        <f>'CPCA-IV-04'!A3:D3</f>
        <v>Al 31 de diciembre de 2020</v>
      </c>
      <c r="B3" s="1500"/>
      <c r="C3" s="1500"/>
      <c r="D3" s="1500"/>
      <c r="E3" s="1500"/>
    </row>
    <row r="4" spans="1:5" x14ac:dyDescent="0.3">
      <c r="A4" s="39"/>
      <c r="B4" s="1522" t="s">
        <v>892</v>
      </c>
      <c r="C4" s="1522"/>
      <c r="D4" s="1522"/>
      <c r="E4" s="48"/>
    </row>
    <row r="5" spans="1:5" x14ac:dyDescent="0.3">
      <c r="A5" s="39"/>
      <c r="B5" s="917"/>
      <c r="C5" s="917"/>
      <c r="D5" s="917"/>
      <c r="E5" s="48"/>
    </row>
    <row r="6" spans="1:5" ht="33" customHeight="1" x14ac:dyDescent="0.3">
      <c r="A6" s="1519" t="s">
        <v>1008</v>
      </c>
      <c r="B6" s="1520"/>
      <c r="C6" s="1520"/>
      <c r="D6" s="1520"/>
      <c r="E6" s="1521"/>
    </row>
    <row r="7" spans="1:5" ht="32.25" customHeight="1" x14ac:dyDescent="0.3">
      <c r="A7" s="1517" t="s">
        <v>894</v>
      </c>
      <c r="B7" s="1517"/>
      <c r="C7" s="1517"/>
      <c r="D7" s="1517"/>
      <c r="E7" s="1518" t="s">
        <v>1006</v>
      </c>
    </row>
    <row r="8" spans="1:5" x14ac:dyDescent="0.3">
      <c r="A8" s="913"/>
      <c r="B8" s="912" t="s">
        <v>895</v>
      </c>
      <c r="C8" s="912" t="s">
        <v>896</v>
      </c>
      <c r="D8" s="912" t="s">
        <v>304</v>
      </c>
      <c r="E8" s="1518"/>
    </row>
    <row r="9" spans="1:5" s="33" customFormat="1" ht="31.5" customHeight="1" x14ac:dyDescent="0.25">
      <c r="A9" s="36">
        <v>1</v>
      </c>
      <c r="B9" s="352" t="s">
        <v>2481</v>
      </c>
      <c r="C9" s="352" t="s">
        <v>2482</v>
      </c>
      <c r="D9" s="352">
        <v>4086.51</v>
      </c>
      <c r="E9" s="352" t="s">
        <v>2480</v>
      </c>
    </row>
    <row r="10" spans="1:5" s="33" customFormat="1" ht="31.5" customHeight="1" x14ac:dyDescent="0.25">
      <c r="A10" s="36">
        <v>2</v>
      </c>
      <c r="B10" s="352" t="s">
        <v>2481</v>
      </c>
      <c r="C10" s="352" t="s">
        <v>2484</v>
      </c>
      <c r="D10" s="352">
        <v>16.510000000000002</v>
      </c>
      <c r="E10" s="352" t="s">
        <v>2483</v>
      </c>
    </row>
    <row r="11" spans="1:5" s="33" customFormat="1" ht="31.5" customHeight="1" x14ac:dyDescent="0.25">
      <c r="A11" s="36">
        <v>3</v>
      </c>
      <c r="B11" s="352" t="s">
        <v>2486</v>
      </c>
      <c r="C11" s="352" t="s">
        <v>2487</v>
      </c>
      <c r="D11" s="352">
        <v>306924.11</v>
      </c>
      <c r="E11" s="352" t="s">
        <v>2485</v>
      </c>
    </row>
    <row r="12" spans="1:5" s="33" customFormat="1" ht="31.5" customHeight="1" x14ac:dyDescent="0.25">
      <c r="A12" s="36">
        <v>4</v>
      </c>
      <c r="B12" s="352" t="s">
        <v>2489</v>
      </c>
      <c r="C12" s="352" t="s">
        <v>2490</v>
      </c>
      <c r="D12" s="352">
        <v>100884.84</v>
      </c>
      <c r="E12" s="352" t="s">
        <v>2488</v>
      </c>
    </row>
    <row r="13" spans="1:5" s="33" customFormat="1" ht="31.5" customHeight="1" x14ac:dyDescent="0.25">
      <c r="A13" s="36">
        <v>5</v>
      </c>
      <c r="B13" s="352" t="s">
        <v>2489</v>
      </c>
      <c r="C13" s="352" t="s">
        <v>2492</v>
      </c>
      <c r="D13" s="352">
        <v>1323481.1599999999</v>
      </c>
      <c r="E13" s="352" t="s">
        <v>2491</v>
      </c>
    </row>
    <row r="14" spans="1:5" s="33" customFormat="1" ht="31.5" customHeight="1" x14ac:dyDescent="0.25">
      <c r="A14" s="36">
        <v>6</v>
      </c>
      <c r="B14" s="352" t="s">
        <v>2489</v>
      </c>
      <c r="C14" s="352" t="s">
        <v>2494</v>
      </c>
      <c r="D14" s="352">
        <v>1562067.2</v>
      </c>
      <c r="E14" s="352" t="s">
        <v>2493</v>
      </c>
    </row>
    <row r="15" spans="1:5" s="33" customFormat="1" ht="31.5" customHeight="1" x14ac:dyDescent="0.25">
      <c r="A15" s="36">
        <v>7</v>
      </c>
      <c r="B15" s="352" t="s">
        <v>2489</v>
      </c>
      <c r="C15" s="352" t="s">
        <v>2496</v>
      </c>
      <c r="D15" s="352">
        <v>415443.58</v>
      </c>
      <c r="E15" s="352" t="s">
        <v>2495</v>
      </c>
    </row>
    <row r="16" spans="1:5" s="33" customFormat="1" ht="31.5" customHeight="1" x14ac:dyDescent="0.25">
      <c r="A16" s="36">
        <v>8</v>
      </c>
      <c r="B16" s="352" t="s">
        <v>2498</v>
      </c>
      <c r="C16" s="352" t="s">
        <v>2499</v>
      </c>
      <c r="D16" s="352">
        <v>37873</v>
      </c>
      <c r="E16" s="352" t="s">
        <v>2497</v>
      </c>
    </row>
    <row r="17" spans="1:6" s="33" customFormat="1" ht="31.5" customHeight="1" x14ac:dyDescent="0.25">
      <c r="A17" s="36">
        <v>9</v>
      </c>
      <c r="B17" s="352"/>
      <c r="C17" s="352"/>
      <c r="D17" s="352"/>
      <c r="E17" s="352"/>
    </row>
    <row r="18" spans="1:6" s="33" customFormat="1" ht="31.5" customHeight="1" x14ac:dyDescent="0.25">
      <c r="A18" s="36">
        <v>10</v>
      </c>
      <c r="B18" s="352"/>
      <c r="C18" s="352"/>
      <c r="D18" s="352"/>
      <c r="E18" s="352"/>
    </row>
    <row r="19" spans="1:6" s="33" customFormat="1" ht="31.5" customHeight="1" x14ac:dyDescent="0.25">
      <c r="A19" s="36">
        <v>11</v>
      </c>
      <c r="B19" s="352"/>
      <c r="C19" s="352"/>
      <c r="D19" s="352"/>
      <c r="E19" s="352"/>
    </row>
    <row r="20" spans="1:6" s="33" customFormat="1" ht="31.5" customHeight="1" x14ac:dyDescent="0.25">
      <c r="A20" s="36">
        <v>12</v>
      </c>
      <c r="B20" s="352"/>
      <c r="C20" s="352"/>
      <c r="D20" s="352"/>
      <c r="E20" s="352"/>
    </row>
    <row r="21" spans="1:6" s="33" customFormat="1" ht="31.5" customHeight="1" x14ac:dyDescent="0.25">
      <c r="A21" s="36">
        <v>13</v>
      </c>
      <c r="B21" s="352"/>
      <c r="C21" s="352"/>
      <c r="D21" s="352"/>
      <c r="E21" s="352"/>
    </row>
    <row r="22" spans="1:6" s="33" customFormat="1" ht="31.5" customHeight="1" x14ac:dyDescent="0.25">
      <c r="A22" s="36">
        <v>14</v>
      </c>
      <c r="B22" s="352"/>
      <c r="C22" s="352"/>
      <c r="D22" s="352"/>
      <c r="E22" s="352"/>
    </row>
    <row r="23" spans="1:6" s="33" customFormat="1" ht="31.5" customHeight="1" x14ac:dyDescent="0.25">
      <c r="A23" s="36">
        <v>15</v>
      </c>
      <c r="B23" s="352"/>
      <c r="C23" s="352"/>
      <c r="D23" s="352"/>
      <c r="E23" s="352"/>
    </row>
    <row r="24" spans="1:6" s="33" customFormat="1" ht="31.5" customHeight="1" x14ac:dyDescent="0.25">
      <c r="A24" s="36">
        <v>16</v>
      </c>
      <c r="B24" s="352"/>
      <c r="C24" s="352"/>
      <c r="D24" s="352"/>
      <c r="E24" s="352"/>
    </row>
    <row r="25" spans="1:6" s="33" customFormat="1" ht="31.5" customHeight="1" x14ac:dyDescent="0.25">
      <c r="A25" s="36">
        <v>17</v>
      </c>
      <c r="B25" s="352"/>
      <c r="C25" s="352"/>
      <c r="D25" s="352"/>
      <c r="E25" s="352"/>
    </row>
    <row r="26" spans="1:6" s="33" customFormat="1" ht="31.5" customHeight="1" x14ac:dyDescent="0.25">
      <c r="A26" s="36">
        <v>18</v>
      </c>
      <c r="B26" s="352"/>
      <c r="C26" s="352"/>
      <c r="D26" s="352"/>
      <c r="E26" s="352"/>
    </row>
    <row r="27" spans="1:6" s="33" customFormat="1" ht="31.5" customHeight="1" x14ac:dyDescent="0.25">
      <c r="A27" s="36">
        <v>19</v>
      </c>
      <c r="B27" s="352"/>
      <c r="C27" s="352"/>
      <c r="D27" s="352"/>
      <c r="E27" s="352"/>
    </row>
    <row r="28" spans="1:6" s="33" customFormat="1" ht="31.5" customHeight="1" x14ac:dyDescent="0.25">
      <c r="A28" s="36">
        <v>20</v>
      </c>
      <c r="B28" s="352"/>
      <c r="C28" s="352"/>
      <c r="D28" s="352"/>
      <c r="E28" s="352"/>
    </row>
    <row r="29" spans="1:6" s="33" customFormat="1" ht="18.75" customHeight="1" x14ac:dyDescent="0.25">
      <c r="A29" s="914"/>
      <c r="B29" s="915"/>
      <c r="C29" s="920" t="s">
        <v>791</v>
      </c>
      <c r="D29" s="915">
        <f>SUM(D9:D28)</f>
        <v>3750776.91</v>
      </c>
      <c r="E29" s="916"/>
      <c r="F29" s="919" t="str">
        <f>IF(D29='CPCA-I-02'!$B$10,"","VALOR INCORRECTO, DEBE SER IGUAL A LO REPORTADO EN ETCA-I-02 EN LA CUENTA a2) BANCOS/TESORERÍA")</f>
        <v/>
      </c>
    </row>
    <row r="30" spans="1:6" s="440" customFormat="1" ht="15" customHeight="1" x14ac:dyDescent="0.2">
      <c r="A30" s="921" t="s">
        <v>81</v>
      </c>
    </row>
    <row r="31" spans="1:6" x14ac:dyDescent="0.3">
      <c r="A31" s="921" t="s">
        <v>1013</v>
      </c>
    </row>
    <row r="32" spans="1:6" s="440" customFormat="1" ht="12.75" x14ac:dyDescent="0.2">
      <c r="A32" s="921" t="s">
        <v>1012</v>
      </c>
    </row>
    <row r="33" spans="1:6" x14ac:dyDescent="0.3">
      <c r="A33" s="3"/>
      <c r="B33" s="3"/>
    </row>
    <row r="34" spans="1:6" ht="33" customHeight="1" x14ac:dyDescent="0.3">
      <c r="A34" s="1519" t="s">
        <v>1009</v>
      </c>
      <c r="B34" s="1520"/>
      <c r="C34" s="1520"/>
      <c r="D34" s="1520"/>
      <c r="E34" s="1521"/>
    </row>
    <row r="35" spans="1:6" ht="18" x14ac:dyDescent="0.3">
      <c r="A35" s="1517" t="s">
        <v>894</v>
      </c>
      <c r="B35" s="1517"/>
      <c r="C35" s="1517"/>
      <c r="D35" s="1517"/>
      <c r="E35" s="1518" t="s">
        <v>1006</v>
      </c>
    </row>
    <row r="36" spans="1:6" x14ac:dyDescent="0.3">
      <c r="A36" s="913"/>
      <c r="B36" s="912" t="s">
        <v>895</v>
      </c>
      <c r="C36" s="912" t="s">
        <v>896</v>
      </c>
      <c r="D36" s="912" t="s">
        <v>304</v>
      </c>
      <c r="E36" s="1518"/>
    </row>
    <row r="37" spans="1:6" x14ac:dyDescent="0.3">
      <c r="A37" s="36">
        <v>1</v>
      </c>
      <c r="B37" s="352"/>
      <c r="C37" s="352"/>
      <c r="D37" s="352"/>
      <c r="E37" s="352"/>
    </row>
    <row r="38" spans="1:6" x14ac:dyDescent="0.3">
      <c r="A38" s="36">
        <v>2</v>
      </c>
      <c r="B38" s="352"/>
      <c r="C38" s="352"/>
      <c r="D38" s="352"/>
      <c r="E38" s="352"/>
    </row>
    <row r="39" spans="1:6" x14ac:dyDescent="0.3">
      <c r="A39" s="36">
        <v>3</v>
      </c>
      <c r="B39" s="352"/>
      <c r="C39" s="352"/>
      <c r="D39" s="352"/>
      <c r="E39" s="352"/>
    </row>
    <row r="40" spans="1:6" x14ac:dyDescent="0.3">
      <c r="A40" s="36">
        <v>4</v>
      </c>
      <c r="B40" s="352"/>
      <c r="C40" s="352"/>
      <c r="D40" s="352"/>
      <c r="E40" s="352"/>
    </row>
    <row r="41" spans="1:6" x14ac:dyDescent="0.3">
      <c r="A41" s="36">
        <v>5</v>
      </c>
      <c r="B41" s="352"/>
      <c r="C41" s="352"/>
      <c r="D41" s="352"/>
      <c r="E41" s="352"/>
    </row>
    <row r="42" spans="1:6" x14ac:dyDescent="0.3">
      <c r="A42" s="36">
        <v>6</v>
      </c>
      <c r="B42" s="352"/>
      <c r="C42" s="352"/>
      <c r="D42" s="352"/>
      <c r="E42" s="352"/>
    </row>
    <row r="43" spans="1:6" x14ac:dyDescent="0.3">
      <c r="A43" s="36">
        <v>7</v>
      </c>
      <c r="B43" s="352"/>
      <c r="C43" s="352"/>
      <c r="D43" s="352"/>
      <c r="E43" s="352"/>
    </row>
    <row r="44" spans="1:6" x14ac:dyDescent="0.3">
      <c r="A44" s="36">
        <v>8</v>
      </c>
      <c r="B44" s="352"/>
      <c r="C44" s="352"/>
      <c r="D44" s="352"/>
      <c r="E44" s="352"/>
    </row>
    <row r="45" spans="1:6" x14ac:dyDescent="0.3">
      <c r="A45" s="36">
        <v>9</v>
      </c>
      <c r="B45" s="352"/>
      <c r="C45" s="352"/>
      <c r="D45" s="352"/>
      <c r="E45" s="352"/>
    </row>
    <row r="46" spans="1:6" ht="18.75" x14ac:dyDescent="0.3">
      <c r="A46" s="914"/>
      <c r="B46" s="915"/>
      <c r="C46" s="920" t="s">
        <v>791</v>
      </c>
      <c r="D46" s="915">
        <f>SUM(D37:D45)</f>
        <v>0</v>
      </c>
      <c r="E46" s="916"/>
      <c r="F46" s="919" t="str">
        <f>IF(D46='CPCA-I-02'!$B$12,"","VALOR INCORRECTO, DEBE SER IGUAL A LO REPORTADO EN ETCA-I-02 EN LA CUENTA a4) INVERSIONES TEMPORALES (HASTA 3 MESES)")</f>
        <v/>
      </c>
    </row>
    <row r="48" spans="1:6" ht="33.75" customHeight="1" x14ac:dyDescent="0.3">
      <c r="A48" s="1519" t="s">
        <v>1010</v>
      </c>
      <c r="B48" s="1520"/>
      <c r="C48" s="1520"/>
      <c r="D48" s="1520"/>
      <c r="E48" s="1521"/>
    </row>
    <row r="49" spans="1:6" ht="18" customHeight="1" x14ac:dyDescent="0.3">
      <c r="A49" s="1517" t="s">
        <v>894</v>
      </c>
      <c r="B49" s="1517"/>
      <c r="C49" s="1517"/>
      <c r="D49" s="1517"/>
      <c r="E49" s="1518" t="s">
        <v>1006</v>
      </c>
    </row>
    <row r="50" spans="1:6" x14ac:dyDescent="0.3">
      <c r="A50" s="913"/>
      <c r="B50" s="912" t="s">
        <v>895</v>
      </c>
      <c r="C50" s="912" t="s">
        <v>896</v>
      </c>
      <c r="D50" s="912" t="s">
        <v>304</v>
      </c>
      <c r="E50" s="1518"/>
    </row>
    <row r="51" spans="1:6" x14ac:dyDescent="0.3">
      <c r="A51" s="36">
        <v>1</v>
      </c>
      <c r="B51" s="352"/>
      <c r="C51" s="352"/>
      <c r="D51" s="352"/>
      <c r="E51" s="352"/>
    </row>
    <row r="52" spans="1:6" x14ac:dyDescent="0.3">
      <c r="A52" s="36">
        <v>2</v>
      </c>
      <c r="B52" s="352"/>
      <c r="C52" s="352"/>
      <c r="D52" s="352"/>
      <c r="E52" s="352"/>
    </row>
    <row r="53" spans="1:6" x14ac:dyDescent="0.3">
      <c r="A53" s="36">
        <v>3</v>
      </c>
      <c r="B53" s="352"/>
      <c r="C53" s="352"/>
      <c r="D53" s="352"/>
      <c r="E53" s="352"/>
    </row>
    <row r="54" spans="1:6" x14ac:dyDescent="0.3">
      <c r="A54" s="36">
        <v>4</v>
      </c>
      <c r="B54" s="352"/>
      <c r="C54" s="352"/>
      <c r="D54" s="352"/>
      <c r="E54" s="352"/>
    </row>
    <row r="55" spans="1:6" x14ac:dyDescent="0.3">
      <c r="A55" s="36">
        <v>5</v>
      </c>
      <c r="B55" s="352"/>
      <c r="C55" s="352"/>
      <c r="D55" s="352"/>
      <c r="E55" s="352"/>
    </row>
    <row r="56" spans="1:6" x14ac:dyDescent="0.3">
      <c r="A56" s="36">
        <v>6</v>
      </c>
      <c r="B56" s="352"/>
      <c r="C56" s="352"/>
      <c r="D56" s="352"/>
      <c r="E56" s="352"/>
    </row>
    <row r="57" spans="1:6" x14ac:dyDescent="0.3">
      <c r="A57" s="36">
        <v>7</v>
      </c>
      <c r="B57" s="352"/>
      <c r="C57" s="352"/>
      <c r="D57" s="352"/>
      <c r="E57" s="352"/>
    </row>
    <row r="58" spans="1:6" x14ac:dyDescent="0.3">
      <c r="A58" s="36">
        <v>8</v>
      </c>
      <c r="B58" s="352"/>
      <c r="C58" s="352"/>
      <c r="D58" s="352"/>
      <c r="E58" s="352"/>
    </row>
    <row r="59" spans="1:6" x14ac:dyDescent="0.3">
      <c r="A59" s="36">
        <v>9</v>
      </c>
      <c r="B59" s="352"/>
      <c r="C59" s="352"/>
      <c r="D59" s="352"/>
      <c r="E59" s="352"/>
    </row>
    <row r="60" spans="1:6" ht="18.75" x14ac:dyDescent="0.3">
      <c r="A60" s="914"/>
      <c r="B60" s="915"/>
      <c r="C60" s="920" t="s">
        <v>791</v>
      </c>
      <c r="D60" s="915">
        <f>SUM(D51:D59)</f>
        <v>0</v>
      </c>
      <c r="E60" s="916"/>
      <c r="F60" s="919" t="str">
        <f>IF(D60='CPCA-I-02'!$B$17,"","VALOR INCORRECTO, DEBE SER IGUAL A LO REPORTADO EN ETCA-I-02 EN LA CUENTA b1) INVERSIONES FINANCIERAS DE CORTO PLAZO")</f>
        <v/>
      </c>
    </row>
    <row r="62" spans="1:6" ht="33.75" customHeight="1" x14ac:dyDescent="0.3">
      <c r="A62" s="1519" t="s">
        <v>1011</v>
      </c>
      <c r="B62" s="1520"/>
      <c r="C62" s="1520"/>
      <c r="D62" s="1520"/>
      <c r="E62" s="1521"/>
    </row>
    <row r="63" spans="1:6" ht="18" x14ac:dyDescent="0.3">
      <c r="A63" s="1517" t="s">
        <v>894</v>
      </c>
      <c r="B63" s="1517"/>
      <c r="C63" s="1517"/>
      <c r="D63" s="1517"/>
      <c r="E63" s="1518" t="s">
        <v>1006</v>
      </c>
    </row>
    <row r="64" spans="1:6" x14ac:dyDescent="0.3">
      <c r="A64" s="913"/>
      <c r="B64" s="912" t="s">
        <v>895</v>
      </c>
      <c r="C64" s="912" t="s">
        <v>896</v>
      </c>
      <c r="D64" s="912" t="s">
        <v>304</v>
      </c>
      <c r="E64" s="1518"/>
    </row>
    <row r="65" spans="1:6" x14ac:dyDescent="0.3">
      <c r="A65" s="36">
        <v>1</v>
      </c>
      <c r="B65" s="352"/>
      <c r="C65" s="352"/>
      <c r="D65" s="352"/>
      <c r="E65" s="352"/>
    </row>
    <row r="66" spans="1:6" x14ac:dyDescent="0.3">
      <c r="A66" s="36">
        <v>2</v>
      </c>
      <c r="B66" s="352"/>
      <c r="C66" s="352"/>
      <c r="D66" s="352"/>
      <c r="E66" s="352"/>
    </row>
    <row r="67" spans="1:6" x14ac:dyDescent="0.3">
      <c r="A67" s="36">
        <v>3</v>
      </c>
      <c r="B67" s="352"/>
      <c r="C67" s="352"/>
      <c r="D67" s="352"/>
      <c r="E67" s="352"/>
    </row>
    <row r="68" spans="1:6" x14ac:dyDescent="0.3">
      <c r="A68" s="36">
        <v>4</v>
      </c>
      <c r="B68" s="352"/>
      <c r="C68" s="352"/>
      <c r="D68" s="352"/>
      <c r="E68" s="352"/>
    </row>
    <row r="69" spans="1:6" x14ac:dyDescent="0.3">
      <c r="A69" s="36">
        <v>5</v>
      </c>
      <c r="B69" s="352"/>
      <c r="C69" s="352"/>
      <c r="D69" s="352"/>
      <c r="E69" s="352"/>
    </row>
    <row r="70" spans="1:6" x14ac:dyDescent="0.3">
      <c r="A70" s="36">
        <v>6</v>
      </c>
      <c r="B70" s="352"/>
      <c r="C70" s="352"/>
      <c r="D70" s="352"/>
      <c r="E70" s="352"/>
    </row>
    <row r="71" spans="1:6" x14ac:dyDescent="0.3">
      <c r="A71" s="36">
        <v>7</v>
      </c>
      <c r="B71" s="352"/>
      <c r="C71" s="352"/>
      <c r="D71" s="352"/>
      <c r="E71" s="352"/>
    </row>
    <row r="72" spans="1:6" x14ac:dyDescent="0.3">
      <c r="A72" s="36">
        <v>8</v>
      </c>
      <c r="B72" s="352"/>
      <c r="C72" s="352"/>
      <c r="D72" s="352"/>
      <c r="E72" s="352"/>
    </row>
    <row r="73" spans="1:6" x14ac:dyDescent="0.3">
      <c r="A73" s="36">
        <v>9</v>
      </c>
      <c r="B73" s="352"/>
      <c r="C73" s="352"/>
      <c r="D73" s="352"/>
      <c r="E73" s="352"/>
    </row>
    <row r="74" spans="1:6" ht="18.75" x14ac:dyDescent="0.3">
      <c r="A74" s="914"/>
      <c r="B74" s="915"/>
      <c r="C74" s="920" t="s">
        <v>791</v>
      </c>
      <c r="D74" s="915">
        <f>SUM(D65:D73)</f>
        <v>0</v>
      </c>
      <c r="E74" s="916"/>
      <c r="F74" s="919" t="str">
        <f>IF(D74='CPCA-I-02'!$B$47,"","VALOR INCORRECTO, DEBE SER IGUAL A LO REPORTADO EN ETCA-I-02 EN LA CUENTA a) INVERSIONES FINANCIERAS A LARGO PLAZO")</f>
        <v/>
      </c>
    </row>
    <row r="75" spans="1:6" x14ac:dyDescent="0.3">
      <c r="A75" s="921" t="s">
        <v>81</v>
      </c>
      <c r="B75" s="440"/>
      <c r="C75" s="46"/>
    </row>
    <row r="76" spans="1:6" x14ac:dyDescent="0.3">
      <c r="A76" s="921" t="s">
        <v>1013</v>
      </c>
      <c r="B76" s="440"/>
      <c r="C76" s="46"/>
    </row>
    <row r="77" spans="1:6" x14ac:dyDescent="0.3">
      <c r="A77" s="921" t="s">
        <v>1012</v>
      </c>
      <c r="B77" s="440"/>
      <c r="C77" s="440"/>
      <c r="D77" s="440"/>
      <c r="E77" s="440"/>
    </row>
    <row r="78" spans="1:6" x14ac:dyDescent="0.3">
      <c r="A78" s="440"/>
      <c r="B78" s="440"/>
      <c r="C78" s="440"/>
      <c r="D78" s="440"/>
      <c r="E78" s="440"/>
    </row>
    <row r="79" spans="1:6" ht="39" customHeight="1" x14ac:dyDescent="0.3">
      <c r="A79" s="918"/>
      <c r="B79" s="918"/>
      <c r="C79" s="918"/>
      <c r="D79" s="918"/>
      <c r="E79" s="918"/>
    </row>
    <row r="80" spans="1:6" ht="15.75" customHeight="1" x14ac:dyDescent="0.3">
      <c r="A80" s="918"/>
      <c r="B80" s="918"/>
      <c r="C80" s="918"/>
      <c r="D80" s="918"/>
      <c r="E80" s="918"/>
    </row>
  </sheetData>
  <mergeCells count="16">
    <mergeCell ref="A1:E1"/>
    <mergeCell ref="A2:E2"/>
    <mergeCell ref="A3:E3"/>
    <mergeCell ref="A7:D7"/>
    <mergeCell ref="E7:E8"/>
    <mergeCell ref="B4:D4"/>
    <mergeCell ref="A35:D35"/>
    <mergeCell ref="A6:E6"/>
    <mergeCell ref="A34:E34"/>
    <mergeCell ref="E35:E36"/>
    <mergeCell ref="A48:E48"/>
    <mergeCell ref="A49:D49"/>
    <mergeCell ref="E49:E50"/>
    <mergeCell ref="A62:E62"/>
    <mergeCell ref="A63:D63"/>
    <mergeCell ref="E63:E64"/>
  </mergeCells>
  <printOptions horizontalCentered="1"/>
  <pageMargins left="0.39370078740157483" right="0.39370078740157483" top="0.74803149606299213" bottom="0.74803149606299213" header="0.31496062992125984" footer="0.31496062992125984"/>
  <pageSetup scale="80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"/>
  <sheetViews>
    <sheetView workbookViewId="0">
      <selection activeCell="D10" sqref="D10"/>
    </sheetView>
  </sheetViews>
  <sheetFormatPr baseColWidth="10" defaultRowHeight="15" x14ac:dyDescent="0.25"/>
  <cols>
    <col min="1" max="1" width="15.7109375" customWidth="1"/>
    <col min="2" max="4" width="4.5703125" customWidth="1"/>
    <col min="5" max="5" width="13" customWidth="1"/>
    <col min="6" max="6" width="7.7109375" customWidth="1"/>
    <col min="7" max="8" width="6.42578125" customWidth="1"/>
    <col min="9" max="9" width="12" customWidth="1"/>
    <col min="10" max="10" width="6" customWidth="1"/>
    <col min="11" max="12" width="6.42578125" customWidth="1"/>
    <col min="13" max="13" width="7.85546875" customWidth="1"/>
    <col min="14" max="14" width="8.85546875" customWidth="1"/>
    <col min="15" max="15" width="7.5703125" customWidth="1"/>
    <col min="16" max="22" width="16.28515625" customWidth="1"/>
  </cols>
  <sheetData>
    <row r="1" spans="1:22" ht="24.75" customHeight="1" x14ac:dyDescent="0.25">
      <c r="A1" s="911" t="s">
        <v>1005</v>
      </c>
      <c r="B1" s="1523" t="s">
        <v>1004</v>
      </c>
      <c r="C1" s="1524"/>
      <c r="D1" s="1524"/>
      <c r="E1" s="1524"/>
      <c r="F1" s="1524"/>
      <c r="G1" s="1524"/>
      <c r="H1" s="1525"/>
      <c r="I1" s="1526" t="s">
        <v>1003</v>
      </c>
      <c r="J1" s="1527"/>
      <c r="K1" s="1523" t="s">
        <v>1002</v>
      </c>
      <c r="L1" s="1524"/>
      <c r="M1" s="1524"/>
      <c r="N1" s="1524"/>
      <c r="O1" s="1525"/>
      <c r="P1" s="1523" t="s">
        <v>1001</v>
      </c>
      <c r="Q1" s="1524"/>
      <c r="R1" s="1524"/>
      <c r="S1" s="1524"/>
      <c r="T1" s="1524"/>
      <c r="U1" s="1524"/>
      <c r="V1" s="1525"/>
    </row>
    <row r="2" spans="1:22" ht="168" customHeight="1" thickBot="1" x14ac:dyDescent="0.3">
      <c r="A2" s="910" t="s">
        <v>1000</v>
      </c>
      <c r="B2" s="909" t="s">
        <v>999</v>
      </c>
      <c r="C2" s="908" t="s">
        <v>998</v>
      </c>
      <c r="D2" s="908" t="s">
        <v>997</v>
      </c>
      <c r="E2" s="907" t="s">
        <v>996</v>
      </c>
      <c r="F2" s="906" t="s">
        <v>995</v>
      </c>
      <c r="G2" s="906" t="s">
        <v>994</v>
      </c>
      <c r="H2" s="906" t="s">
        <v>993</v>
      </c>
      <c r="I2" s="905" t="s">
        <v>992</v>
      </c>
      <c r="J2" s="904" t="s">
        <v>991</v>
      </c>
      <c r="K2" s="903" t="s">
        <v>990</v>
      </c>
      <c r="L2" s="902" t="s">
        <v>989</v>
      </c>
      <c r="M2" s="902" t="s">
        <v>988</v>
      </c>
      <c r="N2" s="902" t="s">
        <v>987</v>
      </c>
      <c r="O2" s="901" t="s">
        <v>986</v>
      </c>
      <c r="P2" s="900" t="s">
        <v>985</v>
      </c>
      <c r="Q2" s="899" t="s">
        <v>984</v>
      </c>
      <c r="R2" s="899" t="s">
        <v>983</v>
      </c>
      <c r="S2" s="898" t="s">
        <v>982</v>
      </c>
      <c r="T2" s="898" t="s">
        <v>981</v>
      </c>
      <c r="U2" s="898" t="s">
        <v>980</v>
      </c>
      <c r="V2" s="897" t="s">
        <v>979</v>
      </c>
    </row>
    <row r="3" spans="1:22" ht="15.75" thickBot="1" x14ac:dyDescent="0.3">
      <c r="A3" s="896">
        <v>10</v>
      </c>
      <c r="B3" s="896">
        <v>1</v>
      </c>
      <c r="C3" s="896">
        <v>1</v>
      </c>
      <c r="D3" s="896">
        <v>2</v>
      </c>
      <c r="E3" s="896">
        <v>7</v>
      </c>
      <c r="F3" s="896">
        <v>3</v>
      </c>
      <c r="G3" s="896">
        <v>1</v>
      </c>
      <c r="H3" s="896">
        <v>1</v>
      </c>
      <c r="I3" s="896">
        <v>5</v>
      </c>
      <c r="J3" s="896">
        <v>1</v>
      </c>
      <c r="K3" s="896">
        <v>2</v>
      </c>
      <c r="L3" s="896">
        <v>1</v>
      </c>
      <c r="M3" s="895">
        <v>1</v>
      </c>
      <c r="N3" s="895">
        <v>2</v>
      </c>
      <c r="O3" s="895">
        <v>2</v>
      </c>
      <c r="P3" s="895"/>
      <c r="Q3" s="895"/>
      <c r="R3" s="895"/>
      <c r="S3" s="895"/>
      <c r="T3" s="895"/>
      <c r="U3" s="895"/>
      <c r="V3" s="895"/>
    </row>
    <row r="9" spans="1:22" x14ac:dyDescent="0.25">
      <c r="D9" s="922" t="s">
        <v>1021</v>
      </c>
    </row>
    <row r="10" spans="1:22" x14ac:dyDescent="0.25">
      <c r="D10" s="922" t="s">
        <v>1020</v>
      </c>
    </row>
  </sheetData>
  <mergeCells count="4">
    <mergeCell ref="B1:H1"/>
    <mergeCell ref="I1:J1"/>
    <mergeCell ref="K1:O1"/>
    <mergeCell ref="P1:V1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64" workbookViewId="0">
      <selection activeCell="G74" sqref="G74"/>
    </sheetView>
  </sheetViews>
  <sheetFormatPr baseColWidth="10" defaultRowHeight="15" x14ac:dyDescent="0.25"/>
  <cols>
    <col min="3" max="3" width="11.42578125" style="1070"/>
    <col min="5" max="5" width="15.140625" style="1073" customWidth="1"/>
  </cols>
  <sheetData>
    <row r="1" spans="1:11" x14ac:dyDescent="0.25">
      <c r="A1" s="1004" t="s">
        <v>2068</v>
      </c>
    </row>
    <row r="2" spans="1:11" ht="15.75" thickBot="1" x14ac:dyDescent="0.3">
      <c r="A2" s="1005" t="s">
        <v>2069</v>
      </c>
    </row>
    <row r="3" spans="1:11" x14ac:dyDescent="0.25">
      <c r="A3" s="1529"/>
      <c r="B3" s="1530"/>
      <c r="C3" s="1530"/>
      <c r="D3" s="1530"/>
      <c r="E3" s="1530"/>
      <c r="F3" s="1530"/>
      <c r="G3" s="1530"/>
      <c r="H3" s="1530"/>
      <c r="I3" s="1530"/>
      <c r="J3" s="1530"/>
      <c r="K3" s="1531"/>
    </row>
    <row r="4" spans="1:11" x14ac:dyDescent="0.25">
      <c r="A4" s="1532" t="str">
        <f>'CPCA-I-01'!A1:G1</f>
        <v>Universidad Tecnológica de Guaymas</v>
      </c>
      <c r="B4" s="1533"/>
      <c r="C4" s="1533"/>
      <c r="D4" s="1533"/>
      <c r="E4" s="1533"/>
      <c r="F4" s="1533"/>
      <c r="G4" s="1533"/>
      <c r="H4" s="1533"/>
      <c r="I4" s="1533"/>
      <c r="J4" s="1533"/>
      <c r="K4" s="1534"/>
    </row>
    <row r="5" spans="1:11" x14ac:dyDescent="0.25">
      <c r="A5" s="1532" t="s">
        <v>2070</v>
      </c>
      <c r="B5" s="1533"/>
      <c r="C5" s="1533"/>
      <c r="D5" s="1533"/>
      <c r="E5" s="1533"/>
      <c r="F5" s="1533"/>
      <c r="G5" s="1533"/>
      <c r="H5" s="1533"/>
      <c r="I5" s="1533"/>
      <c r="J5" s="1533"/>
      <c r="K5" s="1534"/>
    </row>
    <row r="6" spans="1:11" x14ac:dyDescent="0.25">
      <c r="A6" s="1532" t="str">
        <f>'CPCA-I-03'!A3:D3</f>
        <v>Del 01 de enero al 31 de diciembre de 2020</v>
      </c>
      <c r="B6" s="1533"/>
      <c r="C6" s="1533"/>
      <c r="D6" s="1533"/>
      <c r="E6" s="1533"/>
      <c r="F6" s="1533"/>
      <c r="G6" s="1533"/>
      <c r="H6" s="1533"/>
      <c r="I6" s="1533"/>
      <c r="J6" s="1533"/>
      <c r="K6" s="1534"/>
    </row>
    <row r="7" spans="1:11" ht="15.75" thickBot="1" x14ac:dyDescent="0.3">
      <c r="A7" s="1535"/>
      <c r="B7" s="1536"/>
      <c r="C7" s="1536"/>
      <c r="D7" s="1536"/>
      <c r="E7" s="1536"/>
      <c r="F7" s="1536"/>
      <c r="G7" s="1536"/>
      <c r="H7" s="1536"/>
      <c r="I7" s="1536"/>
      <c r="J7" s="1536"/>
      <c r="K7" s="1537"/>
    </row>
    <row r="8" spans="1:11" ht="15.75" thickBot="1" x14ac:dyDescent="0.3">
      <c r="A8" s="1538" t="s">
        <v>2071</v>
      </c>
      <c r="B8" s="1539"/>
      <c r="C8" s="1540"/>
      <c r="D8" s="1547" t="s">
        <v>2072</v>
      </c>
      <c r="E8" s="1548"/>
      <c r="F8" s="1548"/>
      <c r="G8" s="1549"/>
      <c r="H8" s="1550" t="s">
        <v>2073</v>
      </c>
      <c r="I8" s="1549"/>
      <c r="J8" s="1551" t="s">
        <v>2074</v>
      </c>
      <c r="K8" s="1554" t="s">
        <v>2075</v>
      </c>
    </row>
    <row r="9" spans="1:11" ht="15.75" thickBot="1" x14ac:dyDescent="0.3">
      <c r="A9" s="1541"/>
      <c r="B9" s="1542"/>
      <c r="C9" s="1543"/>
      <c r="D9" s="1557" t="s">
        <v>2076</v>
      </c>
      <c r="E9" s="1558"/>
      <c r="F9" s="1559" t="s">
        <v>2077</v>
      </c>
      <c r="G9" s="1558"/>
      <c r="H9" s="1006"/>
      <c r="I9" s="1006"/>
      <c r="J9" s="1552"/>
      <c r="K9" s="1555"/>
    </row>
    <row r="10" spans="1:11" ht="25.5" thickBot="1" x14ac:dyDescent="0.3">
      <c r="A10" s="1544"/>
      <c r="B10" s="1545"/>
      <c r="C10" s="1546"/>
      <c r="D10" s="1007"/>
      <c r="E10" s="1008" t="s">
        <v>2078</v>
      </c>
      <c r="F10" s="1008"/>
      <c r="G10" s="1008" t="s">
        <v>2079</v>
      </c>
      <c r="H10" s="1009" t="s">
        <v>2080</v>
      </c>
      <c r="I10" s="1010" t="s">
        <v>2081</v>
      </c>
      <c r="J10" s="1553"/>
      <c r="K10" s="1556"/>
    </row>
    <row r="11" spans="1:11" ht="15.75" thickBot="1" x14ac:dyDescent="0.3">
      <c r="A11" s="1560" t="s">
        <v>2082</v>
      </c>
      <c r="B11" s="1561"/>
      <c r="C11" s="1561"/>
      <c r="D11" s="1561"/>
      <c r="E11" s="1561"/>
      <c r="F11" s="1561"/>
      <c r="G11" s="1561"/>
      <c r="H11" s="1011"/>
      <c r="I11" s="1011"/>
      <c r="J11" s="1011"/>
      <c r="K11" s="1012"/>
    </row>
    <row r="12" spans="1:11" ht="15.75" thickBot="1" x14ac:dyDescent="0.3">
      <c r="A12" s="1562" t="s">
        <v>2083</v>
      </c>
      <c r="B12" s="1563"/>
      <c r="C12" s="1563"/>
      <c r="D12" s="1563"/>
      <c r="E12" s="1563"/>
      <c r="F12" s="1563"/>
      <c r="G12" s="1563"/>
      <c r="H12" s="1013"/>
      <c r="I12" s="1013"/>
      <c r="J12" s="1013"/>
      <c r="K12" s="1014"/>
    </row>
    <row r="13" spans="1:11" ht="16.5" customHeight="1" thickBot="1" x14ac:dyDescent="0.3">
      <c r="A13" s="1015">
        <v>1</v>
      </c>
      <c r="B13" s="1528" t="s">
        <v>2084</v>
      </c>
      <c r="C13" s="1528"/>
      <c r="D13" s="1016"/>
      <c r="E13" s="1017"/>
      <c r="F13" s="1016"/>
      <c r="G13" s="1017"/>
      <c r="H13" s="1016"/>
      <c r="I13" s="1016"/>
      <c r="J13" s="1016"/>
      <c r="K13" s="1018"/>
    </row>
    <row r="14" spans="1:11" ht="25.5" thickBot="1" x14ac:dyDescent="0.3">
      <c r="A14" s="1019"/>
      <c r="B14" s="1020" t="s">
        <v>2085</v>
      </c>
      <c r="C14" s="1071" t="s">
        <v>2086</v>
      </c>
      <c r="D14" s="1021"/>
      <c r="E14" s="1022" t="s">
        <v>2087</v>
      </c>
      <c r="F14" s="1022"/>
      <c r="G14" s="1023"/>
      <c r="H14" s="1024"/>
      <c r="I14" s="1021" t="s">
        <v>2088</v>
      </c>
      <c r="J14" s="1022" t="s">
        <v>2089</v>
      </c>
      <c r="K14" s="1022"/>
    </row>
    <row r="15" spans="1:11" ht="17.25" thickBot="1" x14ac:dyDescent="0.3">
      <c r="A15" s="1019"/>
      <c r="B15" s="1020" t="s">
        <v>2090</v>
      </c>
      <c r="C15" s="1071" t="s">
        <v>871</v>
      </c>
      <c r="D15" s="1025"/>
      <c r="E15" s="1026" t="s">
        <v>2091</v>
      </c>
      <c r="F15" s="1026"/>
      <c r="G15" s="1155">
        <f>+'CPCA-IV-02 f4'!C22</f>
        <v>9.9999994039535522E-2</v>
      </c>
      <c r="H15" s="1028"/>
      <c r="I15" s="1025" t="s">
        <v>2088</v>
      </c>
      <c r="J15" s="1026" t="s">
        <v>2089</v>
      </c>
      <c r="K15" s="1026"/>
    </row>
    <row r="16" spans="1:11" ht="17.25" thickBot="1" x14ac:dyDescent="0.3">
      <c r="A16" s="1019"/>
      <c r="B16" s="1020" t="s">
        <v>2092</v>
      </c>
      <c r="C16" s="1071" t="s">
        <v>2093</v>
      </c>
      <c r="D16" s="1025"/>
      <c r="E16" s="1026" t="s">
        <v>2094</v>
      </c>
      <c r="F16" s="1026"/>
      <c r="G16" s="1155">
        <f>+'CPCA-IV-02 f4'!D22</f>
        <v>1016091.1699999981</v>
      </c>
      <c r="H16" s="1028"/>
      <c r="I16" s="1025" t="s">
        <v>2088</v>
      </c>
      <c r="J16" s="1029" t="s">
        <v>2089</v>
      </c>
      <c r="K16" s="1026"/>
    </row>
    <row r="17" spans="1:11" ht="24.75" customHeight="1" thickBot="1" x14ac:dyDescent="0.3">
      <c r="A17" s="1015">
        <v>2</v>
      </c>
      <c r="B17" s="1528" t="s">
        <v>2095</v>
      </c>
      <c r="C17" s="1528"/>
      <c r="D17" s="1030"/>
      <c r="E17" s="1030"/>
      <c r="F17" s="1030"/>
      <c r="G17" s="1031"/>
      <c r="H17" s="1030"/>
      <c r="I17" s="1030"/>
      <c r="J17" s="1016"/>
      <c r="K17" s="1032"/>
    </row>
    <row r="18" spans="1:11" ht="25.5" thickBot="1" x14ac:dyDescent="0.3">
      <c r="A18" s="1019"/>
      <c r="B18" s="1020" t="s">
        <v>2085</v>
      </c>
      <c r="C18" s="1071" t="s">
        <v>2086</v>
      </c>
      <c r="D18" s="1021"/>
      <c r="E18" s="1022" t="s">
        <v>2087</v>
      </c>
      <c r="F18" s="1022"/>
      <c r="G18" s="1156">
        <f>+'CPCA-IV-02 f4'!C67</f>
        <v>9.9999994039535522E-2</v>
      </c>
      <c r="H18" s="1024"/>
      <c r="I18" s="1021" t="s">
        <v>2088</v>
      </c>
      <c r="J18" s="1022" t="s">
        <v>2089</v>
      </c>
      <c r="K18" s="1022"/>
    </row>
    <row r="19" spans="1:11" ht="17.25" thickBot="1" x14ac:dyDescent="0.3">
      <c r="A19" s="1019"/>
      <c r="B19" s="1020" t="s">
        <v>2090</v>
      </c>
      <c r="C19" s="1071" t="s">
        <v>871</v>
      </c>
      <c r="D19" s="1025"/>
      <c r="E19" s="1026" t="s">
        <v>2091</v>
      </c>
      <c r="F19" s="1026"/>
      <c r="G19" s="1155">
        <f>+'CPCA-IV-02 f4'!C67</f>
        <v>9.9999994039535522E-2</v>
      </c>
      <c r="H19" s="1028"/>
      <c r="I19" s="1025" t="s">
        <v>2088</v>
      </c>
      <c r="J19" s="1026" t="s">
        <v>2089</v>
      </c>
      <c r="K19" s="1026"/>
    </row>
    <row r="20" spans="1:11" ht="17.25" thickBot="1" x14ac:dyDescent="0.3">
      <c r="A20" s="1019"/>
      <c r="B20" s="1020" t="s">
        <v>2092</v>
      </c>
      <c r="C20" s="1071" t="s">
        <v>2093</v>
      </c>
      <c r="D20" s="1025"/>
      <c r="E20" s="1026" t="s">
        <v>2094</v>
      </c>
      <c r="F20" s="1026"/>
      <c r="G20" s="1155">
        <f>+'CPCA-IV-02 f4'!D67</f>
        <v>1016091.1699999981</v>
      </c>
      <c r="H20" s="1028"/>
      <c r="I20" s="1025" t="s">
        <v>2088</v>
      </c>
      <c r="J20" s="1029" t="s">
        <v>2089</v>
      </c>
      <c r="K20" s="1026"/>
    </row>
    <row r="21" spans="1:11" ht="16.5" customHeight="1" thickBot="1" x14ac:dyDescent="0.3">
      <c r="A21" s="1015">
        <v>3</v>
      </c>
      <c r="B21" s="1528" t="s">
        <v>2096</v>
      </c>
      <c r="C21" s="1528"/>
      <c r="D21" s="1030"/>
      <c r="E21" s="1030"/>
      <c r="F21" s="1030"/>
      <c r="G21" s="1031"/>
      <c r="H21" s="1030"/>
      <c r="I21" s="1030"/>
      <c r="J21" s="1016"/>
      <c r="K21" s="1032"/>
    </row>
    <row r="22" spans="1:11" ht="17.25" thickBot="1" x14ac:dyDescent="0.3">
      <c r="A22" s="1019"/>
      <c r="B22" s="1020" t="s">
        <v>2085</v>
      </c>
      <c r="C22" s="1071" t="s">
        <v>2086</v>
      </c>
      <c r="D22" s="1021"/>
      <c r="E22" s="1022" t="s">
        <v>2097</v>
      </c>
      <c r="F22" s="1022"/>
      <c r="G22" s="1156">
        <f>+'CPCA-IV-02 f4'!C12</f>
        <v>0</v>
      </c>
      <c r="H22" s="1024"/>
      <c r="I22" s="1021" t="s">
        <v>2088</v>
      </c>
      <c r="J22" s="1022" t="s">
        <v>2098</v>
      </c>
      <c r="K22" s="1022"/>
    </row>
    <row r="23" spans="1:11" ht="17.25" thickBot="1" x14ac:dyDescent="0.3">
      <c r="A23" s="1019"/>
      <c r="B23" s="1020" t="s">
        <v>2090</v>
      </c>
      <c r="C23" s="1071" t="s">
        <v>871</v>
      </c>
      <c r="D23" s="1025"/>
      <c r="E23" s="1026" t="s">
        <v>2099</v>
      </c>
      <c r="F23" s="1026"/>
      <c r="G23" s="1155">
        <f>+'CPCA-IV-02 f4'!C12</f>
        <v>0</v>
      </c>
      <c r="H23" s="1028"/>
      <c r="I23" s="1025" t="s">
        <v>2088</v>
      </c>
      <c r="J23" s="1026" t="s">
        <v>2098</v>
      </c>
      <c r="K23" s="1026"/>
    </row>
    <row r="24" spans="1:11" ht="17.25" thickBot="1" x14ac:dyDescent="0.3">
      <c r="A24" s="1019"/>
      <c r="B24" s="1020" t="s">
        <v>2092</v>
      </c>
      <c r="C24" s="1071" t="s">
        <v>2093</v>
      </c>
      <c r="D24" s="1025"/>
      <c r="E24" s="1026" t="s">
        <v>2094</v>
      </c>
      <c r="F24" s="1026"/>
      <c r="G24" s="1155">
        <f>+'CPCA-IV-02 f4'!D12</f>
        <v>0</v>
      </c>
      <c r="H24" s="1028"/>
      <c r="I24" s="1025" t="s">
        <v>2088</v>
      </c>
      <c r="J24" s="1029" t="s">
        <v>2098</v>
      </c>
      <c r="K24" s="1026"/>
    </row>
    <row r="25" spans="1:11" ht="16.5" customHeight="1" thickBot="1" x14ac:dyDescent="0.3">
      <c r="A25" s="1015">
        <v>4</v>
      </c>
      <c r="B25" s="1528" t="s">
        <v>2100</v>
      </c>
      <c r="C25" s="1528"/>
      <c r="D25" s="1030"/>
      <c r="E25" s="1030"/>
      <c r="F25" s="1030"/>
      <c r="G25" s="1031"/>
      <c r="H25" s="1030"/>
      <c r="I25" s="1030"/>
      <c r="J25" s="1016"/>
      <c r="K25" s="1032"/>
    </row>
    <row r="26" spans="1:11" ht="33.75" thickBot="1" x14ac:dyDescent="0.3">
      <c r="A26" s="1033"/>
      <c r="B26" s="1034" t="s">
        <v>2085</v>
      </c>
      <c r="C26" s="1017" t="s">
        <v>2101</v>
      </c>
      <c r="D26" s="1016"/>
      <c r="E26" s="1016"/>
      <c r="F26" s="1016"/>
      <c r="G26" s="1017"/>
      <c r="H26" s="1016"/>
      <c r="I26" s="1016"/>
      <c r="J26" s="1016"/>
      <c r="K26" s="1018"/>
    </row>
    <row r="27" spans="1:11" ht="15.75" thickBot="1" x14ac:dyDescent="0.3">
      <c r="A27" s="1019"/>
      <c r="B27" s="1020"/>
      <c r="C27" s="1072" t="s">
        <v>2102</v>
      </c>
      <c r="D27" s="1021"/>
      <c r="E27" s="1022" t="s">
        <v>2103</v>
      </c>
      <c r="F27" s="1022"/>
      <c r="G27" s="1157" t="str">
        <f>+'CPCA-II-05 f6a'!C118</f>
        <v xml:space="preserve">      </v>
      </c>
      <c r="H27" s="1024"/>
      <c r="I27" s="1021" t="s">
        <v>2088</v>
      </c>
      <c r="J27" s="1022" t="s">
        <v>2104</v>
      </c>
      <c r="K27" s="1022"/>
    </row>
    <row r="28" spans="1:11" ht="17.25" thickBot="1" x14ac:dyDescent="0.3">
      <c r="A28" s="1019"/>
      <c r="B28" s="1020"/>
      <c r="C28" s="1072" t="s">
        <v>2105</v>
      </c>
      <c r="D28" s="1025"/>
      <c r="E28" s="1026" t="s">
        <v>2106</v>
      </c>
      <c r="F28" s="1026"/>
      <c r="G28" s="1158">
        <f>+'CPCA-II-05 f6a'!G118</f>
        <v>0</v>
      </c>
      <c r="H28" s="1028"/>
      <c r="I28" s="1025" t="s">
        <v>2088</v>
      </c>
      <c r="J28" s="1026" t="s">
        <v>2104</v>
      </c>
      <c r="K28" s="1026"/>
    </row>
    <row r="29" spans="1:11" ht="83.25" thickBot="1" x14ac:dyDescent="0.3">
      <c r="A29" s="1035"/>
      <c r="B29" s="1020" t="s">
        <v>2090</v>
      </c>
      <c r="C29" s="1071" t="s">
        <v>2107</v>
      </c>
      <c r="D29" s="1036"/>
      <c r="E29" s="1026" t="s">
        <v>2108</v>
      </c>
      <c r="F29" s="1037"/>
      <c r="G29" s="1027"/>
      <c r="H29" s="1028"/>
      <c r="I29" s="1025" t="s">
        <v>2088</v>
      </c>
      <c r="J29" s="1026" t="s">
        <v>2104</v>
      </c>
      <c r="K29" s="1026"/>
    </row>
    <row r="30" spans="1:11" ht="33.75" thickBot="1" x14ac:dyDescent="0.3">
      <c r="A30" s="1035"/>
      <c r="B30" s="1020" t="s">
        <v>2092</v>
      </c>
      <c r="C30" s="1071" t="s">
        <v>2109</v>
      </c>
      <c r="D30" s="1038"/>
      <c r="E30" s="1029" t="s">
        <v>2110</v>
      </c>
      <c r="F30" s="1032"/>
      <c r="G30" s="1039"/>
      <c r="H30" s="1040"/>
      <c r="I30" s="1041" t="s">
        <v>2088</v>
      </c>
      <c r="J30" s="1029" t="s">
        <v>2104</v>
      </c>
      <c r="K30" s="1029"/>
    </row>
    <row r="31" spans="1:11" ht="66.75" thickBot="1" x14ac:dyDescent="0.3">
      <c r="A31" s="1035"/>
      <c r="B31" s="1020" t="s">
        <v>2111</v>
      </c>
      <c r="C31" s="1071" t="s">
        <v>2112</v>
      </c>
      <c r="D31" s="1042"/>
      <c r="E31" s="1046" t="s">
        <v>2108</v>
      </c>
      <c r="F31" s="1018"/>
      <c r="G31" s="1043"/>
      <c r="H31" s="1044"/>
      <c r="I31" s="1045" t="s">
        <v>2088</v>
      </c>
      <c r="J31" s="1046" t="s">
        <v>2104</v>
      </c>
      <c r="K31" s="1046"/>
    </row>
    <row r="32" spans="1:11" ht="15.75" thickBot="1" x14ac:dyDescent="0.3">
      <c r="A32" s="1047"/>
    </row>
    <row r="33" spans="1:11" ht="16.5" customHeight="1" thickBot="1" x14ac:dyDescent="0.3">
      <c r="A33" s="1048">
        <v>5</v>
      </c>
      <c r="B33" s="1528" t="s">
        <v>2113</v>
      </c>
      <c r="C33" s="1528"/>
      <c r="D33" s="1030"/>
      <c r="E33" s="1030"/>
      <c r="F33" s="1030"/>
      <c r="G33" s="1031"/>
      <c r="H33" s="1030"/>
      <c r="I33" s="1030"/>
      <c r="J33" s="1030"/>
      <c r="K33" s="1032"/>
    </row>
    <row r="34" spans="1:11" ht="25.5" thickBot="1" x14ac:dyDescent="0.3">
      <c r="A34" s="1019"/>
      <c r="B34" s="1020" t="s">
        <v>2114</v>
      </c>
      <c r="C34" s="1071" t="s">
        <v>2115</v>
      </c>
      <c r="D34" s="1021"/>
      <c r="E34" s="1022" t="s">
        <v>2116</v>
      </c>
      <c r="F34" s="1022"/>
      <c r="G34" s="1157">
        <f>+'CPCA-II-14 f6d'!B31</f>
        <v>23069601.730000004</v>
      </c>
      <c r="H34" s="1024"/>
      <c r="I34" s="1021" t="s">
        <v>2088</v>
      </c>
      <c r="J34" s="1022" t="s">
        <v>2117</v>
      </c>
      <c r="K34" s="1022"/>
    </row>
    <row r="35" spans="1:11" ht="17.25" thickBot="1" x14ac:dyDescent="0.3">
      <c r="A35" s="1019"/>
      <c r="B35" s="1020" t="s">
        <v>2118</v>
      </c>
      <c r="C35" s="1071" t="s">
        <v>2093</v>
      </c>
      <c r="D35" s="1025"/>
      <c r="E35" s="1026" t="s">
        <v>2116</v>
      </c>
      <c r="F35" s="1026"/>
      <c r="G35" s="1158">
        <f>+'CPCA-II-14 f6d'!E31</f>
        <v>19030203.040000003</v>
      </c>
      <c r="H35" s="1028"/>
      <c r="I35" s="1025" t="s">
        <v>2088</v>
      </c>
      <c r="J35" s="1029" t="s">
        <v>2119</v>
      </c>
      <c r="K35" s="1026"/>
    </row>
    <row r="36" spans="1:11" ht="24.75" customHeight="1" thickBot="1" x14ac:dyDescent="0.3">
      <c r="A36" s="1015">
        <v>6</v>
      </c>
      <c r="B36" s="1528" t="s">
        <v>2120</v>
      </c>
      <c r="C36" s="1528"/>
      <c r="D36" s="1030"/>
      <c r="E36" s="1030"/>
      <c r="F36" s="1030"/>
      <c r="G36" s="1031"/>
      <c r="H36" s="1030"/>
      <c r="I36" s="1030"/>
      <c r="J36" s="1016"/>
      <c r="K36" s="1032"/>
    </row>
    <row r="37" spans="1:11" ht="25.5" thickBot="1" x14ac:dyDescent="0.3">
      <c r="A37" s="1019"/>
      <c r="B37" s="1020" t="s">
        <v>2114</v>
      </c>
      <c r="C37" s="1071" t="s">
        <v>2115</v>
      </c>
      <c r="D37" s="1021"/>
      <c r="E37" s="1022" t="s">
        <v>2121</v>
      </c>
      <c r="F37" s="1022"/>
      <c r="G37" s="1023"/>
      <c r="H37" s="1024"/>
      <c r="I37" s="1021" t="s">
        <v>2088</v>
      </c>
      <c r="J37" s="1046" t="s">
        <v>2122</v>
      </c>
      <c r="K37" s="1022"/>
    </row>
    <row r="38" spans="1:11" ht="16.5" customHeight="1" thickBot="1" x14ac:dyDescent="0.3">
      <c r="A38" s="1015">
        <v>7</v>
      </c>
      <c r="B38" s="1528" t="s">
        <v>2123</v>
      </c>
      <c r="C38" s="1528"/>
      <c r="D38" s="1030"/>
      <c r="E38" s="1030"/>
      <c r="F38" s="1030"/>
      <c r="G38" s="1031"/>
      <c r="H38" s="1030"/>
      <c r="I38" s="1030"/>
      <c r="J38" s="1016"/>
      <c r="K38" s="1032"/>
    </row>
    <row r="39" spans="1:11" ht="17.25" thickBot="1" x14ac:dyDescent="0.3">
      <c r="A39" s="1019"/>
      <c r="B39" s="1020" t="s">
        <v>2114</v>
      </c>
      <c r="C39" s="1071" t="s">
        <v>2086</v>
      </c>
      <c r="D39" s="1045"/>
      <c r="E39" s="1046" t="s">
        <v>2124</v>
      </c>
      <c r="F39" s="1046"/>
      <c r="G39" s="1159">
        <f>+'CPCA-II-05 f6a'!C82+'CPCA-II-05 f6a'!C156</f>
        <v>0</v>
      </c>
      <c r="H39" s="1024"/>
      <c r="I39" s="1045" t="s">
        <v>2088</v>
      </c>
      <c r="J39" s="1022" t="s">
        <v>2125</v>
      </c>
      <c r="K39" s="1022"/>
    </row>
    <row r="40" spans="1:11" ht="17.25" thickBot="1" x14ac:dyDescent="0.3">
      <c r="A40" s="1019"/>
      <c r="B40" s="1020" t="s">
        <v>2118</v>
      </c>
      <c r="C40" s="1071" t="s">
        <v>871</v>
      </c>
      <c r="D40" s="1021"/>
      <c r="E40" s="1022" t="s">
        <v>2103</v>
      </c>
      <c r="F40" s="1022"/>
      <c r="G40" s="1157">
        <f>+'CPCA-II-05 f6a'!C156+'CPCA-II-05 f6a'!C82</f>
        <v>0</v>
      </c>
      <c r="H40" s="1028"/>
      <c r="I40" s="1021" t="s">
        <v>2088</v>
      </c>
      <c r="J40" s="1026" t="s">
        <v>2125</v>
      </c>
      <c r="K40" s="1026"/>
    </row>
    <row r="41" spans="1:11" ht="17.25" thickBot="1" x14ac:dyDescent="0.3">
      <c r="A41" s="1019"/>
      <c r="B41" s="1020" t="s">
        <v>2092</v>
      </c>
      <c r="C41" s="1071" t="s">
        <v>2093</v>
      </c>
      <c r="D41" s="1041"/>
      <c r="E41" s="1029" t="s">
        <v>2106</v>
      </c>
      <c r="F41" s="1029"/>
      <c r="G41" s="1160">
        <f>+'CPCA-II-05 f6a'!G82+'CPCA-II-05 f6a'!G156</f>
        <v>0</v>
      </c>
      <c r="H41" s="1039"/>
      <c r="I41" s="1029" t="s">
        <v>2088</v>
      </c>
      <c r="J41" s="1029" t="s">
        <v>2125</v>
      </c>
      <c r="K41" s="1029"/>
    </row>
    <row r="42" spans="1:11" ht="15.75" thickBot="1" x14ac:dyDescent="0.3">
      <c r="A42" s="1562" t="s">
        <v>2126</v>
      </c>
      <c r="B42" s="1563"/>
      <c r="C42" s="1563"/>
      <c r="D42" s="1563"/>
      <c r="E42" s="1563"/>
      <c r="F42" s="1563"/>
      <c r="G42" s="1563"/>
      <c r="H42" s="1013"/>
      <c r="I42" s="1013"/>
      <c r="J42" s="1013"/>
      <c r="K42" s="1014"/>
    </row>
    <row r="43" spans="1:11" ht="24.75" customHeight="1" thickBot="1" x14ac:dyDescent="0.3">
      <c r="A43" s="1015">
        <v>1</v>
      </c>
      <c r="B43" s="1528" t="s">
        <v>2087</v>
      </c>
      <c r="C43" s="1528"/>
      <c r="D43" s="1016"/>
      <c r="E43" s="1017"/>
      <c r="F43" s="1016"/>
      <c r="G43" s="1017"/>
      <c r="H43" s="1016"/>
      <c r="I43" s="1016"/>
      <c r="J43" s="1016"/>
      <c r="K43" s="1018"/>
    </row>
    <row r="44" spans="1:11" ht="33.75" thickBot="1" x14ac:dyDescent="0.3">
      <c r="A44" s="1035"/>
      <c r="B44" s="1049" t="s">
        <v>2085</v>
      </c>
      <c r="C44" s="1071" t="s">
        <v>2127</v>
      </c>
      <c r="D44" s="1045"/>
      <c r="E44" s="1046" t="s">
        <v>2087</v>
      </c>
      <c r="F44" s="1046"/>
      <c r="G44" s="1043"/>
      <c r="H44" s="1050"/>
      <c r="I44" s="1051"/>
      <c r="J44" s="1022" t="s">
        <v>2128</v>
      </c>
      <c r="K44" s="1022"/>
    </row>
    <row r="45" spans="1:11" ht="33.75" thickBot="1" x14ac:dyDescent="0.3">
      <c r="A45" s="1035"/>
      <c r="B45" s="1049" t="s">
        <v>2090</v>
      </c>
      <c r="C45" s="1071" t="s">
        <v>2129</v>
      </c>
      <c r="D45" s="1045"/>
      <c r="E45" s="1046" t="s">
        <v>2130</v>
      </c>
      <c r="F45" s="1046"/>
      <c r="G45" s="1043"/>
      <c r="H45" s="1052"/>
      <c r="I45" s="1036"/>
      <c r="J45" s="1026" t="s">
        <v>2128</v>
      </c>
      <c r="K45" s="1026"/>
    </row>
    <row r="46" spans="1:11" ht="42" thickBot="1" x14ac:dyDescent="0.3">
      <c r="A46" s="1035"/>
      <c r="B46" s="1049" t="s">
        <v>2092</v>
      </c>
      <c r="C46" s="1071" t="s">
        <v>2131</v>
      </c>
      <c r="D46" s="1045"/>
      <c r="E46" s="1046" t="s">
        <v>2087</v>
      </c>
      <c r="F46" s="1046"/>
      <c r="G46" s="1043"/>
      <c r="H46" s="1052"/>
      <c r="I46" s="1036"/>
      <c r="J46" s="1026" t="s">
        <v>2128</v>
      </c>
      <c r="K46" s="1026"/>
    </row>
    <row r="47" spans="1:11" ht="42" thickBot="1" x14ac:dyDescent="0.3">
      <c r="A47" s="1035"/>
      <c r="B47" s="1049" t="s">
        <v>2111</v>
      </c>
      <c r="C47" s="1071" t="s">
        <v>2132</v>
      </c>
      <c r="D47" s="1045"/>
      <c r="E47" s="1046" t="s">
        <v>2133</v>
      </c>
      <c r="F47" s="1046"/>
      <c r="G47" s="1043"/>
      <c r="H47" s="1052"/>
      <c r="I47" s="1036"/>
      <c r="J47" s="1026" t="s">
        <v>2128</v>
      </c>
      <c r="K47" s="1026"/>
    </row>
    <row r="48" spans="1:11" ht="25.5" thickBot="1" x14ac:dyDescent="0.3">
      <c r="A48" s="1035"/>
      <c r="B48" s="1049" t="s">
        <v>2134</v>
      </c>
      <c r="C48" s="1071" t="s">
        <v>2135</v>
      </c>
      <c r="D48" s="1045"/>
      <c r="E48" s="1046" t="s">
        <v>2136</v>
      </c>
      <c r="F48" s="1046"/>
      <c r="G48" s="1043"/>
      <c r="H48" s="1052"/>
      <c r="I48" s="1036"/>
      <c r="J48" s="1029" t="s">
        <v>2128</v>
      </c>
      <c r="K48" s="1026"/>
    </row>
    <row r="49" spans="1:11" ht="24.75" customHeight="1" thickBot="1" x14ac:dyDescent="0.3">
      <c r="A49" s="1015">
        <v>2</v>
      </c>
      <c r="B49" s="1528" t="s">
        <v>2137</v>
      </c>
      <c r="C49" s="1528"/>
      <c r="D49" s="1016"/>
      <c r="E49" s="1017"/>
      <c r="F49" s="1016"/>
      <c r="G49" s="1017"/>
      <c r="H49" s="1030"/>
      <c r="I49" s="1030"/>
      <c r="J49" s="1016"/>
      <c r="K49" s="1032"/>
    </row>
    <row r="50" spans="1:11" ht="58.5" thickBot="1" x14ac:dyDescent="0.3">
      <c r="A50" s="1035"/>
      <c r="B50" s="1049" t="s">
        <v>2085</v>
      </c>
      <c r="C50" s="1071" t="s">
        <v>2138</v>
      </c>
      <c r="D50" s="1045"/>
      <c r="E50" s="1046" t="s">
        <v>2139</v>
      </c>
      <c r="F50" s="1046"/>
      <c r="G50" s="1043"/>
      <c r="H50" s="1050"/>
      <c r="I50" s="1051"/>
      <c r="J50" s="1022" t="s">
        <v>2089</v>
      </c>
      <c r="K50" s="1022"/>
    </row>
    <row r="51" spans="1:11" ht="58.5" thickBot="1" x14ac:dyDescent="0.3">
      <c r="A51" s="1035"/>
      <c r="B51" s="1049" t="s">
        <v>2090</v>
      </c>
      <c r="C51" s="1071" t="s">
        <v>2140</v>
      </c>
      <c r="D51" s="1045"/>
      <c r="E51" s="1046" t="s">
        <v>2139</v>
      </c>
      <c r="F51" s="1046"/>
      <c r="G51" s="1043"/>
      <c r="H51" s="1052"/>
      <c r="I51" s="1036"/>
      <c r="J51" s="1026" t="s">
        <v>2089</v>
      </c>
      <c r="K51" s="1026"/>
    </row>
    <row r="52" spans="1:11" ht="75" thickBot="1" x14ac:dyDescent="0.3">
      <c r="A52" s="1035"/>
      <c r="B52" s="1049" t="s">
        <v>2092</v>
      </c>
      <c r="C52" s="1071" t="s">
        <v>2141</v>
      </c>
      <c r="D52" s="1045"/>
      <c r="E52" s="1046" t="s">
        <v>2139</v>
      </c>
      <c r="F52" s="1046"/>
      <c r="G52" s="1043"/>
      <c r="H52" s="1030"/>
      <c r="I52" s="1038"/>
      <c r="J52" s="1029" t="s">
        <v>2089</v>
      </c>
      <c r="K52" s="1029"/>
    </row>
    <row r="53" spans="1:11" ht="66.75" thickBot="1" x14ac:dyDescent="0.3">
      <c r="A53" s="1035"/>
      <c r="B53" s="1049" t="s">
        <v>2111</v>
      </c>
      <c r="C53" s="1071" t="s">
        <v>2142</v>
      </c>
      <c r="D53" s="1045"/>
      <c r="E53" s="1046" t="s">
        <v>2143</v>
      </c>
      <c r="F53" s="1046"/>
      <c r="G53" s="1043"/>
      <c r="H53" s="1016"/>
      <c r="I53" s="1042"/>
      <c r="J53" s="1046" t="s">
        <v>2089</v>
      </c>
      <c r="K53" s="1046"/>
    </row>
    <row r="54" spans="1:11" ht="15.75" thickBot="1" x14ac:dyDescent="0.3">
      <c r="A54" s="1047"/>
    </row>
    <row r="55" spans="1:11" ht="15.75" thickBot="1" x14ac:dyDescent="0.3">
      <c r="A55" s="1048">
        <v>3</v>
      </c>
      <c r="B55" s="1528" t="s">
        <v>212</v>
      </c>
      <c r="C55" s="1528"/>
      <c r="D55" s="1030"/>
      <c r="E55" s="1031"/>
      <c r="F55" s="1030"/>
      <c r="G55" s="1031"/>
      <c r="H55" s="1030"/>
      <c r="I55" s="1030"/>
      <c r="J55" s="1030"/>
      <c r="K55" s="1032"/>
    </row>
    <row r="56" spans="1:11" ht="33" customHeight="1" thickBot="1" x14ac:dyDescent="0.3">
      <c r="A56" s="1035"/>
      <c r="B56" s="1049" t="s">
        <v>2114</v>
      </c>
      <c r="C56" s="1071" t="s">
        <v>2144</v>
      </c>
      <c r="D56" s="1045"/>
      <c r="E56" s="1046" t="s">
        <v>2145</v>
      </c>
      <c r="F56" s="1046"/>
      <c r="G56" s="1043"/>
      <c r="H56" s="1050"/>
      <c r="I56" s="1051"/>
      <c r="J56" s="1022" t="s">
        <v>2117</v>
      </c>
      <c r="K56" s="1022"/>
    </row>
    <row r="57" spans="1:11" ht="58.5" thickBot="1" x14ac:dyDescent="0.3">
      <c r="A57" s="1035"/>
      <c r="B57" s="1049" t="s">
        <v>2118</v>
      </c>
      <c r="C57" s="1071" t="s">
        <v>2146</v>
      </c>
      <c r="D57" s="1045"/>
      <c r="E57" s="1046" t="s">
        <v>2145</v>
      </c>
      <c r="F57" s="1046"/>
      <c r="G57" s="1043"/>
      <c r="H57" s="1030"/>
      <c r="I57" s="1038"/>
      <c r="J57" s="1029" t="s">
        <v>2117</v>
      </c>
      <c r="K57" s="1029"/>
    </row>
    <row r="58" spans="1:11" ht="15.75" thickBot="1" x14ac:dyDescent="0.3">
      <c r="A58" s="1053"/>
      <c r="B58" s="1054"/>
      <c r="C58" s="1054"/>
      <c r="D58" s="1054"/>
      <c r="E58" s="1054"/>
      <c r="F58" s="1054"/>
      <c r="G58" s="1054"/>
      <c r="H58" s="1054"/>
      <c r="I58" s="1054"/>
      <c r="J58" s="1054"/>
      <c r="K58" s="1055"/>
    </row>
    <row r="59" spans="1:11" ht="15.75" thickBot="1" x14ac:dyDescent="0.3">
      <c r="A59" s="1560" t="s">
        <v>2147</v>
      </c>
      <c r="B59" s="1561"/>
      <c r="C59" s="1561"/>
      <c r="D59" s="1561"/>
      <c r="E59" s="1561"/>
      <c r="F59" s="1561"/>
      <c r="G59" s="1561"/>
      <c r="H59" s="1056"/>
      <c r="I59" s="1056"/>
      <c r="J59" s="1056"/>
      <c r="K59" s="1057"/>
    </row>
    <row r="60" spans="1:11" ht="15.75" thickBot="1" x14ac:dyDescent="0.3">
      <c r="A60" s="1562" t="s">
        <v>2083</v>
      </c>
      <c r="B60" s="1563"/>
      <c r="C60" s="1563"/>
      <c r="D60" s="1563"/>
      <c r="E60" s="1563"/>
      <c r="F60" s="1563"/>
      <c r="G60" s="1563"/>
      <c r="H60" s="1013"/>
      <c r="I60" s="1013"/>
      <c r="J60" s="1013"/>
      <c r="K60" s="1014"/>
    </row>
    <row r="61" spans="1:11" ht="16.5" customHeight="1" thickBot="1" x14ac:dyDescent="0.3">
      <c r="A61" s="1015">
        <v>1</v>
      </c>
      <c r="B61" s="1528" t="s">
        <v>2148</v>
      </c>
      <c r="C61" s="1528"/>
      <c r="D61" s="1016"/>
      <c r="E61" s="1017"/>
      <c r="F61" s="1016"/>
      <c r="G61" s="1017"/>
      <c r="H61" s="1016"/>
      <c r="I61" s="1016"/>
      <c r="J61" s="1016"/>
      <c r="K61" s="1018"/>
    </row>
    <row r="62" spans="1:11" ht="33.75" thickBot="1" x14ac:dyDescent="0.3">
      <c r="A62" s="1019"/>
      <c r="B62" s="1020" t="s">
        <v>2085</v>
      </c>
      <c r="C62" s="1071" t="s">
        <v>2149</v>
      </c>
      <c r="D62" s="1021"/>
      <c r="E62" s="1022" t="s">
        <v>2150</v>
      </c>
      <c r="F62" s="1022"/>
      <c r="G62" s="1157">
        <v>1903928.78</v>
      </c>
      <c r="H62" s="1024"/>
      <c r="I62" s="1021" t="s">
        <v>2088</v>
      </c>
      <c r="J62" s="1022" t="s">
        <v>2151</v>
      </c>
      <c r="K62" s="1022"/>
    </row>
    <row r="63" spans="1:11" ht="50.25" thickBot="1" x14ac:dyDescent="0.3">
      <c r="A63" s="1019"/>
      <c r="B63" s="1020" t="s">
        <v>2090</v>
      </c>
      <c r="C63" s="1071" t="s">
        <v>2152</v>
      </c>
      <c r="D63" s="1025"/>
      <c r="E63" s="1026" t="s">
        <v>2153</v>
      </c>
      <c r="F63" s="1026"/>
      <c r="G63" s="1027"/>
      <c r="H63" s="1028"/>
      <c r="I63" s="1025" t="s">
        <v>2088</v>
      </c>
      <c r="J63" s="1026" t="s">
        <v>2151</v>
      </c>
      <c r="K63" s="1026"/>
    </row>
    <row r="64" spans="1:11" ht="50.25" thickBot="1" x14ac:dyDescent="0.3">
      <c r="A64" s="1019"/>
      <c r="B64" s="1020" t="s">
        <v>2092</v>
      </c>
      <c r="C64" s="1071" t="s">
        <v>2154</v>
      </c>
      <c r="D64" s="1025"/>
      <c r="E64" s="1026" t="s">
        <v>2153</v>
      </c>
      <c r="F64" s="1026"/>
      <c r="G64" s="1027"/>
      <c r="H64" s="1028"/>
      <c r="I64" s="1025" t="s">
        <v>2088</v>
      </c>
      <c r="J64" s="1026" t="s">
        <v>2151</v>
      </c>
      <c r="K64" s="1026"/>
    </row>
    <row r="65" spans="1:11" ht="50.25" thickBot="1" x14ac:dyDescent="0.3">
      <c r="A65" s="1019"/>
      <c r="B65" s="1020" t="s">
        <v>2111</v>
      </c>
      <c r="C65" s="1071" t="s">
        <v>2155</v>
      </c>
      <c r="D65" s="1025"/>
      <c r="E65" s="1026" t="s">
        <v>2153</v>
      </c>
      <c r="F65" s="1026"/>
      <c r="G65" s="1027"/>
      <c r="H65" s="1028"/>
      <c r="I65" s="1025" t="s">
        <v>2088</v>
      </c>
      <c r="J65" s="1026" t="s">
        <v>2151</v>
      </c>
      <c r="K65" s="1026"/>
    </row>
    <row r="66" spans="1:11" ht="58.5" thickBot="1" x14ac:dyDescent="0.3">
      <c r="A66" s="1019"/>
      <c r="B66" s="1020" t="s">
        <v>2134</v>
      </c>
      <c r="C66" s="1071" t="s">
        <v>2156</v>
      </c>
      <c r="D66" s="1041"/>
      <c r="E66" s="1029"/>
      <c r="F66" s="1029"/>
      <c r="G66" s="1039"/>
      <c r="H66" s="1040"/>
      <c r="I66" s="1041" t="s">
        <v>2088</v>
      </c>
      <c r="J66" s="1029" t="s">
        <v>2157</v>
      </c>
      <c r="K66" s="1029"/>
    </row>
    <row r="67" spans="1:11" ht="15.75" thickBot="1" x14ac:dyDescent="0.3">
      <c r="A67" s="1562" t="s">
        <v>2126</v>
      </c>
      <c r="B67" s="1563"/>
      <c r="C67" s="1563"/>
      <c r="D67" s="1563"/>
      <c r="E67" s="1563"/>
      <c r="F67" s="1563"/>
      <c r="G67" s="1563"/>
      <c r="H67" s="1013"/>
      <c r="I67" s="1013"/>
      <c r="J67" s="1013"/>
      <c r="K67" s="1014"/>
    </row>
    <row r="68" spans="1:11" ht="33" customHeight="1" thickBot="1" x14ac:dyDescent="0.3">
      <c r="A68" s="1019">
        <v>1</v>
      </c>
      <c r="B68" s="1564" t="s">
        <v>2158</v>
      </c>
      <c r="C68" s="1565"/>
      <c r="D68" s="1022"/>
      <c r="E68" s="1022" t="s">
        <v>2159</v>
      </c>
      <c r="F68" s="1022"/>
      <c r="G68" s="1023"/>
      <c r="H68" s="1050"/>
      <c r="I68" s="1051"/>
      <c r="J68" s="1022" t="s">
        <v>2160</v>
      </c>
      <c r="K68" s="1022"/>
    </row>
    <row r="69" spans="1:11" ht="33" customHeight="1" thickBot="1" x14ac:dyDescent="0.3">
      <c r="A69" s="1019">
        <v>2</v>
      </c>
      <c r="B69" s="1564" t="s">
        <v>2161</v>
      </c>
      <c r="C69" s="1565"/>
      <c r="D69" s="1026"/>
      <c r="E69" s="1026" t="s">
        <v>2159</v>
      </c>
      <c r="F69" s="1026"/>
      <c r="G69" s="1027"/>
      <c r="H69" s="1052"/>
      <c r="I69" s="1036"/>
      <c r="J69" s="1026" t="s">
        <v>2160</v>
      </c>
      <c r="K69" s="1026"/>
    </row>
    <row r="70" spans="1:11" ht="24.75" customHeight="1" thickBot="1" x14ac:dyDescent="0.3">
      <c r="A70" s="1019">
        <v>3</v>
      </c>
      <c r="B70" s="1564" t="s">
        <v>2162</v>
      </c>
      <c r="C70" s="1565"/>
      <c r="D70" s="1029"/>
      <c r="E70" s="1029" t="s">
        <v>2159</v>
      </c>
      <c r="F70" s="1029"/>
      <c r="G70" s="1039"/>
      <c r="H70" s="1030"/>
      <c r="I70" s="1038"/>
      <c r="J70" s="1029" t="s">
        <v>2163</v>
      </c>
      <c r="K70" s="1029"/>
    </row>
    <row r="71" spans="1:11" ht="15.75" thickBot="1" x14ac:dyDescent="0.3">
      <c r="A71" s="1560" t="s">
        <v>2164</v>
      </c>
      <c r="B71" s="1561"/>
      <c r="C71" s="1561"/>
      <c r="D71" s="1561"/>
      <c r="E71" s="1561"/>
      <c r="F71" s="1561"/>
      <c r="G71" s="1566"/>
      <c r="H71" s="1058"/>
      <c r="I71" s="1058"/>
      <c r="J71" s="1058"/>
      <c r="K71" s="1058"/>
    </row>
    <row r="72" spans="1:11" ht="15.75" thickBot="1" x14ac:dyDescent="0.3">
      <c r="A72" s="1567" t="s">
        <v>2083</v>
      </c>
      <c r="B72" s="1568"/>
      <c r="C72" s="1568"/>
      <c r="D72" s="1568"/>
      <c r="E72" s="1568"/>
      <c r="F72" s="1568"/>
      <c r="G72" s="1568"/>
      <c r="H72" s="1568"/>
      <c r="I72" s="1568"/>
      <c r="J72" s="1568"/>
      <c r="K72" s="1569"/>
    </row>
    <row r="73" spans="1:11" ht="15.75" thickBot="1" x14ac:dyDescent="0.3">
      <c r="A73" s="1015">
        <v>1</v>
      </c>
      <c r="B73" s="1528" t="s">
        <v>2165</v>
      </c>
      <c r="C73" s="1528"/>
      <c r="D73" s="1016"/>
      <c r="E73" s="1017"/>
      <c r="F73" s="1016"/>
      <c r="G73" s="1017"/>
      <c r="H73" s="1016"/>
      <c r="I73" s="1016"/>
      <c r="J73" s="1016"/>
      <c r="K73" s="1018"/>
    </row>
    <row r="74" spans="1:11" ht="25.5" thickBot="1" x14ac:dyDescent="0.3">
      <c r="A74" s="1019"/>
      <c r="B74" s="1020" t="s">
        <v>2085</v>
      </c>
      <c r="C74" s="1043" t="s">
        <v>2166</v>
      </c>
      <c r="D74" s="1046"/>
      <c r="E74" s="1046"/>
      <c r="F74" s="1046"/>
      <c r="G74" s="1159">
        <f>0.06*'CPCA-II-02 f5'!D74</f>
        <v>2144818.7363999998</v>
      </c>
      <c r="H74" s="1046"/>
      <c r="I74" s="1046" t="s">
        <v>2088</v>
      </c>
      <c r="J74" s="1046" t="s">
        <v>2167</v>
      </c>
      <c r="K74" s="1046"/>
    </row>
    <row r="75" spans="1:11" ht="17.25" thickBot="1" x14ac:dyDescent="0.3">
      <c r="A75" s="1019"/>
      <c r="B75" s="1020" t="s">
        <v>2090</v>
      </c>
      <c r="C75" s="1043" t="s">
        <v>2168</v>
      </c>
      <c r="D75" s="1046"/>
      <c r="E75" s="1046"/>
      <c r="F75" s="1046"/>
      <c r="G75" s="1159">
        <f>+'CPCA-I-09 f2'!D10</f>
        <v>0</v>
      </c>
      <c r="H75" s="1046"/>
      <c r="I75" s="1046" t="s">
        <v>2088</v>
      </c>
      <c r="J75" s="1046" t="s">
        <v>2167</v>
      </c>
      <c r="K75" s="1046"/>
    </row>
    <row r="76" spans="1:11" x14ac:dyDescent="0.25">
      <c r="A76" s="1059"/>
    </row>
  </sheetData>
  <mergeCells count="35">
    <mergeCell ref="B73:C73"/>
    <mergeCell ref="A67:G67"/>
    <mergeCell ref="B68:C68"/>
    <mergeCell ref="B69:C69"/>
    <mergeCell ref="B70:C70"/>
    <mergeCell ref="A71:G71"/>
    <mergeCell ref="A72:K72"/>
    <mergeCell ref="B61:C61"/>
    <mergeCell ref="B21:C21"/>
    <mergeCell ref="B25:C25"/>
    <mergeCell ref="B33:C33"/>
    <mergeCell ref="B36:C36"/>
    <mergeCell ref="B38:C38"/>
    <mergeCell ref="A42:G42"/>
    <mergeCell ref="B43:C43"/>
    <mergeCell ref="B49:C49"/>
    <mergeCell ref="B55:C55"/>
    <mergeCell ref="A59:G59"/>
    <mergeCell ref="A60:G60"/>
    <mergeCell ref="B17:C17"/>
    <mergeCell ref="A3:K3"/>
    <mergeCell ref="A4:K4"/>
    <mergeCell ref="A5:K5"/>
    <mergeCell ref="A6:K6"/>
    <mergeCell ref="A7:K7"/>
    <mergeCell ref="A8:C10"/>
    <mergeCell ref="D8:G8"/>
    <mergeCell ref="H8:I8"/>
    <mergeCell ref="J8:J10"/>
    <mergeCell ref="K8:K10"/>
    <mergeCell ref="D9:E9"/>
    <mergeCell ref="F9:G9"/>
    <mergeCell ref="A11:G11"/>
    <mergeCell ref="A12:G12"/>
    <mergeCell ref="B13:C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51</vt:i4>
      </vt:variant>
    </vt:vector>
  </HeadingPairs>
  <TitlesOfParts>
    <vt:vector size="96" baseType="lpstr">
      <vt:lpstr>Lista  FORMATOS  </vt:lpstr>
      <vt:lpstr>CPCA-I-01</vt:lpstr>
      <vt:lpstr>CPCA-I-02</vt:lpstr>
      <vt:lpstr>CPCA-I-03</vt:lpstr>
      <vt:lpstr>CPCA-I-04</vt:lpstr>
      <vt:lpstr>CPCA-I-05</vt:lpstr>
      <vt:lpstr>CPCA-I-06</vt:lpstr>
      <vt:lpstr>CPCA-I-07</vt:lpstr>
      <vt:lpstr>CPCA-I-08</vt:lpstr>
      <vt:lpstr>CPCA-I-09 f2</vt:lpstr>
      <vt:lpstr>CPCA-I-10 f3</vt:lpstr>
      <vt:lpstr>CPCA-I-11</vt:lpstr>
      <vt:lpstr>CPCA-I-12 (NOTAS)</vt:lpstr>
      <vt:lpstr>CPCA-II-01</vt:lpstr>
      <vt:lpstr>CPCA-II-02 f5</vt:lpstr>
      <vt:lpstr>CPCA-II-03</vt:lpstr>
      <vt:lpstr>CPCA II-04</vt:lpstr>
      <vt:lpstr>CPCA-II-05 f6a</vt:lpstr>
      <vt:lpstr>CPCA-II-06</vt:lpstr>
      <vt:lpstr>CPCA-II-07</vt:lpstr>
      <vt:lpstr>CPCA-II-08</vt:lpstr>
      <vt:lpstr>CPCA-II-09</vt:lpstr>
      <vt:lpstr>CPCA-II-10</vt:lpstr>
      <vt:lpstr>CPCA-II-11</vt:lpstr>
      <vt:lpstr>CPCA-II-12</vt:lpstr>
      <vt:lpstr>CPCA-II-13</vt:lpstr>
      <vt:lpstr>CPCA-II-14 f6d</vt:lpstr>
      <vt:lpstr>CPCA-II-15</vt:lpstr>
      <vt:lpstr>CPCA-II-16</vt:lpstr>
      <vt:lpstr>CPCA-II-17</vt:lpstr>
      <vt:lpstr>CPCA-III-01</vt:lpstr>
      <vt:lpstr>CPCA-III-03</vt:lpstr>
      <vt:lpstr>CPCA-III-04</vt:lpstr>
      <vt:lpstr>CPCA-III-05</vt:lpstr>
      <vt:lpstr>CPCA-IV-01</vt:lpstr>
      <vt:lpstr>CPCA-IV-02 f4</vt:lpstr>
      <vt:lpstr>CPCA-IV-03</vt:lpstr>
      <vt:lpstr>CPCA-IV-04</vt:lpstr>
      <vt:lpstr>CPCA-IV-05</vt:lpstr>
      <vt:lpstr>CPCA-IV-06 FORMULADO</vt:lpstr>
      <vt:lpstr>CPCA-IV-06</vt:lpstr>
      <vt:lpstr>ANEXO A</vt:lpstr>
      <vt:lpstr>ANEXO B</vt:lpstr>
      <vt:lpstr>ANEXO C</vt:lpstr>
      <vt:lpstr>ANEXO3</vt:lpstr>
      <vt:lpstr>'CPCA-IV-06'!_ftn1</vt:lpstr>
      <vt:lpstr>'CPCA-IV-06 FORMULADO'!_ftn1</vt:lpstr>
      <vt:lpstr>'CPCA-IV-06'!_ftnref1</vt:lpstr>
      <vt:lpstr>'CPCA-IV-06'!_ftnref2</vt:lpstr>
      <vt:lpstr>'ANEXO B'!Área_de_impresión</vt:lpstr>
      <vt:lpstr>'CPCA-I-01'!Área_de_impresión</vt:lpstr>
      <vt:lpstr>'CPCA-I-02'!Área_de_impresión</vt:lpstr>
      <vt:lpstr>'CPCA-I-03'!Área_de_impresión</vt:lpstr>
      <vt:lpstr>'CPCA-I-04'!Área_de_impresión</vt:lpstr>
      <vt:lpstr>'CPCA-I-06'!Área_de_impresión</vt:lpstr>
      <vt:lpstr>'CPCA-I-07'!Área_de_impresión</vt:lpstr>
      <vt:lpstr>'CPCA-I-08'!Área_de_impresión</vt:lpstr>
      <vt:lpstr>'CPCA-I-09 f2'!Área_de_impresión</vt:lpstr>
      <vt:lpstr>'CPCA-I-11'!Área_de_impresión</vt:lpstr>
      <vt:lpstr>'CPCA-I-12 (NOTAS)'!Área_de_impresión</vt:lpstr>
      <vt:lpstr>'CPCA-II-01'!Área_de_impresión</vt:lpstr>
      <vt:lpstr>'CPCA-II-02 f5'!Área_de_impresión</vt:lpstr>
      <vt:lpstr>'CPCA-II-03'!Área_de_impresión</vt:lpstr>
      <vt:lpstr>'CPCA-II-05 f6a'!Área_de_impresión</vt:lpstr>
      <vt:lpstr>'CPCA-II-06'!Área_de_impresión</vt:lpstr>
      <vt:lpstr>'CPCA-II-07'!Área_de_impresión</vt:lpstr>
      <vt:lpstr>'CPCA-II-08'!Área_de_impresión</vt:lpstr>
      <vt:lpstr>'CPCA-II-09'!Área_de_impresión</vt:lpstr>
      <vt:lpstr>'CPCA-II-10'!Área_de_impresión</vt:lpstr>
      <vt:lpstr>'CPCA-II-11'!Área_de_impresión</vt:lpstr>
      <vt:lpstr>'CPCA-II-12'!Área_de_impresión</vt:lpstr>
      <vt:lpstr>'CPCA-II-13'!Área_de_impresión</vt:lpstr>
      <vt:lpstr>'CPCA-II-14 f6d'!Área_de_impresión</vt:lpstr>
      <vt:lpstr>'CPCA-II-15'!Área_de_impresión</vt:lpstr>
      <vt:lpstr>'CPCA-II-16'!Área_de_impresión</vt:lpstr>
      <vt:lpstr>'CPCA-II-17'!Área_de_impresión</vt:lpstr>
      <vt:lpstr>'CPCA-III-01'!Área_de_impresión</vt:lpstr>
      <vt:lpstr>'CPCA-III-03'!Área_de_impresión</vt:lpstr>
      <vt:lpstr>'CPCA-III-05'!Área_de_impresión</vt:lpstr>
      <vt:lpstr>'CPCA-IV-01'!Área_de_impresión</vt:lpstr>
      <vt:lpstr>'CPCA-IV-02 f4'!Área_de_impresión</vt:lpstr>
      <vt:lpstr>'CPCA-IV-03'!Área_de_impresión</vt:lpstr>
      <vt:lpstr>'CPCA-IV-04'!Área_de_impresión</vt:lpstr>
      <vt:lpstr>'CPCA-IV-05'!Área_de_impresión</vt:lpstr>
      <vt:lpstr>'Lista  FORMATOS  '!Área_de_impresión</vt:lpstr>
      <vt:lpstr>'CPCA-I-02'!Títulos_a_imprimir</vt:lpstr>
      <vt:lpstr>'CPCA-I-03'!Títulos_a_imprimir</vt:lpstr>
      <vt:lpstr>'CPCA-II-01'!Títulos_a_imprimir</vt:lpstr>
      <vt:lpstr>'CPCA-II-02 f5'!Títulos_a_imprimir</vt:lpstr>
      <vt:lpstr>'CPCA-II-12'!Títulos_a_imprimir</vt:lpstr>
      <vt:lpstr>'CPCA-II-13'!Títulos_a_imprimir</vt:lpstr>
      <vt:lpstr>'CPCA-III-04'!Títulos_a_imprimir</vt:lpstr>
      <vt:lpstr>'CPCA-III-05'!Títulos_a_imprimir</vt:lpstr>
      <vt:lpstr>'CPCA-IV-02 f4'!Títulos_a_imprimir</vt:lpstr>
      <vt:lpstr>'CPCA-IV-06'!Títulos_a_imprimir</vt:lpstr>
      <vt:lpstr>'CPCA-IV-06 FORMULADO'!Títulos_a_imprimir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Ismene</cp:lastModifiedBy>
  <cp:revision/>
  <cp:lastPrinted>2021-03-09T19:00:47Z</cp:lastPrinted>
  <dcterms:created xsi:type="dcterms:W3CDTF">2014-03-28T01:13:38Z</dcterms:created>
  <dcterms:modified xsi:type="dcterms:W3CDTF">2021-04-15T03:28:01Z</dcterms:modified>
</cp:coreProperties>
</file>